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6茨城県ジュニア\"/>
    </mc:Choice>
  </mc:AlternateContent>
  <bookViews>
    <workbookView xWindow="0" yWindow="0" windowWidth="20490" windowHeight="7770" firstSheet="1" activeTab="1"/>
  </bookViews>
  <sheets>
    <sheet name="18BS" sheetId="1" state="hidden" r:id="rId1"/>
    <sheet name="表紙" sheetId="67" r:id="rId2"/>
    <sheet name="役員" sheetId="68" r:id="rId3"/>
    <sheet name="日程" sheetId="43" r:id="rId4"/>
    <sheet name="注意事項" sheetId="69" r:id="rId5"/>
    <sheet name="服装補足注意" sheetId="70" r:id="rId6"/>
    <sheet name="Jr憲章" sheetId="75" r:id="rId7"/>
    <sheet name="シード順位" sheetId="72" r:id="rId8"/>
    <sheet name="18BS予選" sheetId="18" r:id="rId9"/>
    <sheet name="18BS本戦" sheetId="19" r:id="rId10"/>
    <sheet name="18BD" sheetId="2" state="hidden" r:id="rId11"/>
    <sheet name="18BD予選" sheetId="20" r:id="rId12"/>
    <sheet name="18BD本戦" sheetId="21" r:id="rId13"/>
    <sheet name="18GS" sheetId="3" state="hidden" r:id="rId14"/>
    <sheet name="18GS本戦" sheetId="22" r:id="rId15"/>
    <sheet name="18GD" sheetId="4" state="hidden" r:id="rId16"/>
    <sheet name="18GD本戦" sheetId="23" r:id="rId17"/>
    <sheet name="16BS" sheetId="6" state="hidden" r:id="rId18"/>
    <sheet name="16BS予選" sheetId="24" r:id="rId19"/>
    <sheet name="16BS本戦" sheetId="25" r:id="rId20"/>
    <sheet name="16BD" sheetId="5" state="hidden" r:id="rId21"/>
    <sheet name="16BD予選" sheetId="26" r:id="rId22"/>
    <sheet name="16BD本戦" sheetId="27" r:id="rId23"/>
    <sheet name="16GS" sheetId="7" state="hidden" r:id="rId24"/>
    <sheet name="16GS本戦" sheetId="28" r:id="rId25"/>
    <sheet name="16GD" sheetId="8" state="hidden" r:id="rId26"/>
    <sheet name="16GD本戦" sheetId="29" r:id="rId27"/>
    <sheet name="14BS" sheetId="9" state="hidden" r:id="rId28"/>
    <sheet name="14BS予選" sheetId="30" r:id="rId29"/>
    <sheet name="14BS本戦" sheetId="31" r:id="rId30"/>
    <sheet name="14BD" sheetId="10" state="hidden" r:id="rId31"/>
    <sheet name="14BD予選" sheetId="32" r:id="rId32"/>
    <sheet name="14BD本戦" sheetId="33" r:id="rId33"/>
    <sheet name="14GS" sheetId="11" state="hidden" r:id="rId34"/>
    <sheet name="14GS本戦" sheetId="34" r:id="rId35"/>
    <sheet name="14GD" sheetId="12" state="hidden" r:id="rId36"/>
    <sheet name="14GD本戦" sheetId="35" r:id="rId37"/>
    <sheet name="12BS" sheetId="13" state="hidden" r:id="rId38"/>
    <sheet name="12BS予選" sheetId="36" r:id="rId39"/>
    <sheet name="12BS本戦" sheetId="37" r:id="rId40"/>
    <sheet name="12BD" sheetId="14" state="hidden" r:id="rId41"/>
    <sheet name="12BD本戦" sheetId="38" r:id="rId42"/>
    <sheet name="12GS" sheetId="15" state="hidden" r:id="rId43"/>
    <sheet name="12GS本戦" sheetId="39" r:id="rId44"/>
    <sheet name="12GD" sheetId="16" state="hidden" r:id="rId45"/>
    <sheet name="12GD本戦" sheetId="4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_xlnm.Print_Area" localSheetId="6">Jr憲章!$A$1:$I$26</definedName>
    <definedName name="_xlnm.Print_Area" localSheetId="7">シード順位!$A$1:$W$52</definedName>
    <definedName name="_xlnm.Print_Area" localSheetId="4">注意事項!$A$1:$D$35</definedName>
    <definedName name="_xlnm.Print_Area" localSheetId="1">表紙!$A$1:$C$31</definedName>
    <definedName name="_xlnm.Print_Area" localSheetId="5">服装補足注意!$A$1:$J$52</definedName>
    <definedName name="_xlnm.Print_Area" localSheetId="2">役員!$A$1:$G$38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6" l="1"/>
  <c r="B8" i="25"/>
  <c r="B5" i="18"/>
  <c r="B12" i="40" l="1"/>
  <c r="C12" i="40"/>
  <c r="E12" i="40"/>
  <c r="B14" i="40"/>
  <c r="C14" i="40"/>
  <c r="E14" i="40"/>
  <c r="B16" i="40"/>
  <c r="C16" i="40"/>
  <c r="B18" i="40"/>
  <c r="C18" i="40"/>
  <c r="B20" i="40"/>
  <c r="C20" i="40"/>
  <c r="E20" i="40"/>
  <c r="B22" i="40"/>
  <c r="C22" i="40"/>
  <c r="E22" i="40"/>
  <c r="B24" i="40"/>
  <c r="C24" i="40"/>
  <c r="E24" i="40"/>
  <c r="B26" i="40"/>
  <c r="C26" i="40"/>
  <c r="E26" i="40"/>
  <c r="B28" i="40"/>
  <c r="C28" i="40"/>
  <c r="B30" i="40"/>
  <c r="C30" i="40"/>
  <c r="E30" i="40"/>
  <c r="B32" i="40"/>
  <c r="C32" i="40"/>
  <c r="B34" i="40"/>
  <c r="C34" i="40"/>
  <c r="E34" i="40"/>
  <c r="E6" i="40"/>
  <c r="C6" i="40"/>
  <c r="B6" i="40"/>
  <c r="C4" i="40"/>
  <c r="B4" i="40"/>
  <c r="B8" i="39"/>
  <c r="C8" i="39"/>
  <c r="B10" i="39"/>
  <c r="C10" i="39"/>
  <c r="B12" i="39"/>
  <c r="C12" i="39"/>
  <c r="E12" i="39"/>
  <c r="B14" i="39"/>
  <c r="C14" i="39"/>
  <c r="B18" i="39"/>
  <c r="C18" i="39"/>
  <c r="E18" i="39"/>
  <c r="B20" i="39"/>
  <c r="C20" i="39"/>
  <c r="B24" i="39"/>
  <c r="C24" i="39"/>
  <c r="B26" i="39"/>
  <c r="C26" i="39"/>
  <c r="B28" i="39"/>
  <c r="C28" i="39"/>
  <c r="B30" i="39"/>
  <c r="C30" i="39"/>
  <c r="E30" i="39"/>
  <c r="B34" i="39"/>
  <c r="C34" i="39"/>
  <c r="B36" i="39"/>
  <c r="C36" i="39"/>
  <c r="E36" i="39"/>
  <c r="B38" i="39"/>
  <c r="C38" i="39"/>
  <c r="B40" i="39"/>
  <c r="C40" i="39"/>
  <c r="B42" i="39"/>
  <c r="C42" i="39"/>
  <c r="B44" i="39"/>
  <c r="C44" i="39"/>
  <c r="B46" i="39"/>
  <c r="C46" i="39"/>
  <c r="E46" i="39"/>
  <c r="B50" i="39"/>
  <c r="C50" i="39"/>
  <c r="B52" i="39"/>
  <c r="C52" i="39"/>
  <c r="B54" i="39"/>
  <c r="C54" i="39"/>
  <c r="E54" i="39"/>
  <c r="B56" i="39"/>
  <c r="C56" i="39"/>
  <c r="B58" i="39"/>
  <c r="C58" i="39"/>
  <c r="B60" i="39"/>
  <c r="C60" i="39"/>
  <c r="B62" i="39"/>
  <c r="C62" i="39"/>
  <c r="B66" i="39"/>
  <c r="C66" i="39"/>
  <c r="E66" i="39"/>
  <c r="C4" i="39"/>
  <c r="B4" i="39"/>
  <c r="B16" i="38"/>
  <c r="C16" i="38"/>
  <c r="E16" i="38"/>
  <c r="B18" i="38"/>
  <c r="C18" i="38"/>
  <c r="E18" i="38"/>
  <c r="B20" i="38"/>
  <c r="C20" i="38"/>
  <c r="E20" i="38"/>
  <c r="B22" i="38"/>
  <c r="C22" i="38"/>
  <c r="E22" i="38"/>
  <c r="B28" i="38"/>
  <c r="C28" i="38"/>
  <c r="B30" i="38"/>
  <c r="C30" i="38"/>
  <c r="E30" i="38"/>
  <c r="B32" i="38"/>
  <c r="C32" i="38"/>
  <c r="B34" i="38"/>
  <c r="C34" i="38"/>
  <c r="E34" i="38"/>
  <c r="B36" i="38"/>
  <c r="C36" i="38"/>
  <c r="E36" i="38"/>
  <c r="B38" i="38"/>
  <c r="C38" i="38"/>
  <c r="E38" i="38"/>
  <c r="B40" i="38"/>
  <c r="C40" i="38"/>
  <c r="B42" i="38"/>
  <c r="C42" i="38"/>
  <c r="B48" i="38"/>
  <c r="C48" i="38"/>
  <c r="E48" i="38"/>
  <c r="B50" i="38"/>
  <c r="C50" i="38"/>
  <c r="E50" i="38"/>
  <c r="B52" i="38"/>
  <c r="C52" i="38"/>
  <c r="B54" i="38"/>
  <c r="C54" i="38"/>
  <c r="B64" i="38"/>
  <c r="C64" i="38"/>
  <c r="E64" i="38"/>
  <c r="B66" i="38"/>
  <c r="C66" i="38"/>
  <c r="E66" i="38"/>
  <c r="E6" i="38"/>
  <c r="C6" i="38"/>
  <c r="B6" i="38"/>
  <c r="E4" i="38"/>
  <c r="C4" i="38"/>
  <c r="B4" i="38"/>
  <c r="B8" i="37"/>
  <c r="C8" i="37"/>
  <c r="E8" i="37"/>
  <c r="B10" i="37"/>
  <c r="C10" i="37"/>
  <c r="E10" i="37"/>
  <c r="B16" i="37"/>
  <c r="C16" i="37"/>
  <c r="B18" i="37"/>
  <c r="C18" i="37"/>
  <c r="E18" i="37"/>
  <c r="B20" i="37"/>
  <c r="C20" i="37"/>
  <c r="E20" i="37"/>
  <c r="B24" i="37"/>
  <c r="C24" i="37"/>
  <c r="E24" i="37"/>
  <c r="B26" i="37"/>
  <c r="C26" i="37"/>
  <c r="E26" i="37"/>
  <c r="B34" i="37"/>
  <c r="C34" i="37"/>
  <c r="B36" i="37"/>
  <c r="C36" i="37"/>
  <c r="E36" i="37"/>
  <c r="B38" i="37"/>
  <c r="C38" i="37"/>
  <c r="E38" i="37"/>
  <c r="B42" i="37"/>
  <c r="C42" i="37"/>
  <c r="B44" i="37"/>
  <c r="C44" i="37"/>
  <c r="E44" i="37"/>
  <c r="B46" i="37"/>
  <c r="C46" i="37"/>
  <c r="B48" i="37"/>
  <c r="C48" i="37"/>
  <c r="B50" i="37"/>
  <c r="C50" i="37"/>
  <c r="B52" i="37"/>
  <c r="C52" i="37"/>
  <c r="B56" i="37"/>
  <c r="C56" i="37"/>
  <c r="E56" i="37"/>
  <c r="B58" i="37"/>
  <c r="C58" i="37"/>
  <c r="B60" i="37"/>
  <c r="C60" i="37"/>
  <c r="B62" i="37"/>
  <c r="C62" i="37"/>
  <c r="B64" i="37"/>
  <c r="C64" i="37"/>
  <c r="B66" i="37"/>
  <c r="C66" i="37"/>
  <c r="C4" i="37"/>
  <c r="B4" i="37"/>
  <c r="L7" i="36"/>
  <c r="M7" i="36"/>
  <c r="L9" i="36"/>
  <c r="M9" i="36"/>
  <c r="L11" i="36"/>
  <c r="M11" i="36"/>
  <c r="L13" i="36"/>
  <c r="M13" i="36"/>
  <c r="L15" i="36"/>
  <c r="M15" i="36"/>
  <c r="L17" i="36"/>
  <c r="M17" i="36"/>
  <c r="O17" i="36"/>
  <c r="L19" i="36"/>
  <c r="M19" i="36"/>
  <c r="L21" i="36"/>
  <c r="M21" i="36"/>
  <c r="L23" i="36"/>
  <c r="M23" i="36"/>
  <c r="O23" i="36"/>
  <c r="L25" i="36"/>
  <c r="M25" i="36"/>
  <c r="L27" i="36"/>
  <c r="M27" i="36"/>
  <c r="L29" i="36"/>
  <c r="M29" i="36"/>
  <c r="O29" i="36"/>
  <c r="L31" i="36"/>
  <c r="M31" i="36"/>
  <c r="L33" i="36"/>
  <c r="M33" i="36"/>
  <c r="L35" i="36"/>
  <c r="M35" i="36"/>
  <c r="M5" i="36"/>
  <c r="L5" i="36"/>
  <c r="B9" i="36"/>
  <c r="C9" i="36"/>
  <c r="E9" i="36"/>
  <c r="B11" i="36"/>
  <c r="C11" i="36"/>
  <c r="B13" i="36"/>
  <c r="C13" i="36"/>
  <c r="B17" i="36"/>
  <c r="C17" i="36"/>
  <c r="B19" i="36"/>
  <c r="C19" i="36"/>
  <c r="B21" i="36"/>
  <c r="C21" i="36"/>
  <c r="E21" i="36"/>
  <c r="B23" i="36"/>
  <c r="C23" i="36"/>
  <c r="B25" i="36"/>
  <c r="C25" i="36"/>
  <c r="B27" i="36"/>
  <c r="C27" i="36"/>
  <c r="E27" i="36"/>
  <c r="B29" i="36"/>
  <c r="C29" i="36"/>
  <c r="B31" i="36"/>
  <c r="C31" i="36"/>
  <c r="B33" i="36"/>
  <c r="C33" i="36"/>
  <c r="E33" i="36"/>
  <c r="B35" i="36"/>
  <c r="C35" i="36"/>
  <c r="B37" i="36"/>
  <c r="C37" i="36"/>
  <c r="B39" i="36"/>
  <c r="C39" i="36"/>
  <c r="B41" i="36"/>
  <c r="C41" i="36"/>
  <c r="B43" i="36"/>
  <c r="C43" i="36"/>
  <c r="C5" i="36"/>
  <c r="B5" i="36"/>
  <c r="B16" i="35"/>
  <c r="C16" i="35"/>
  <c r="E16" i="35"/>
  <c r="B18" i="35"/>
  <c r="C18" i="35"/>
  <c r="E18" i="35"/>
  <c r="B20" i="35"/>
  <c r="C20" i="35"/>
  <c r="B22" i="35"/>
  <c r="C22" i="35"/>
  <c r="B24" i="35"/>
  <c r="C24" i="35"/>
  <c r="B26" i="35"/>
  <c r="C26" i="35"/>
  <c r="B32" i="35"/>
  <c r="C32" i="35"/>
  <c r="B34" i="35"/>
  <c r="C34" i="35"/>
  <c r="E34" i="35"/>
  <c r="E6" i="35"/>
  <c r="C6" i="35"/>
  <c r="B6" i="35"/>
  <c r="C4" i="35"/>
  <c r="B10" i="34"/>
  <c r="C10" i="34"/>
  <c r="B12" i="34"/>
  <c r="C12" i="34"/>
  <c r="B14" i="34"/>
  <c r="C14" i="34"/>
  <c r="B18" i="34"/>
  <c r="C18" i="34"/>
  <c r="B20" i="34"/>
  <c r="C20" i="34"/>
  <c r="E20" i="34"/>
  <c r="B26" i="34"/>
  <c r="C26" i="34"/>
  <c r="B28" i="34"/>
  <c r="C28" i="34"/>
  <c r="B30" i="34"/>
  <c r="C30" i="34"/>
  <c r="B34" i="34"/>
  <c r="C34" i="34"/>
  <c r="B36" i="34"/>
  <c r="C36" i="34"/>
  <c r="B42" i="34"/>
  <c r="C42" i="34"/>
  <c r="B44" i="34"/>
  <c r="C44" i="34"/>
  <c r="B46" i="34"/>
  <c r="C46" i="34"/>
  <c r="B50" i="34"/>
  <c r="C50" i="34"/>
  <c r="B52" i="34"/>
  <c r="C52" i="34"/>
  <c r="B56" i="34"/>
  <c r="C56" i="34"/>
  <c r="B58" i="34"/>
  <c r="C58" i="34"/>
  <c r="B60" i="34"/>
  <c r="C60" i="34"/>
  <c r="B66" i="34"/>
  <c r="C66" i="34"/>
  <c r="E4" i="34"/>
  <c r="C4" i="34"/>
  <c r="B4" i="34"/>
  <c r="B8" i="33"/>
  <c r="C8" i="33"/>
  <c r="E8" i="33"/>
  <c r="B10" i="33"/>
  <c r="C10" i="33"/>
  <c r="E10" i="33"/>
  <c r="B12" i="33"/>
  <c r="C12" i="33"/>
  <c r="E12" i="33"/>
  <c r="B14" i="33"/>
  <c r="C14" i="33"/>
  <c r="E14" i="33"/>
  <c r="B16" i="33"/>
  <c r="C16" i="33"/>
  <c r="B18" i="33"/>
  <c r="C18" i="33"/>
  <c r="E18" i="33"/>
  <c r="B20" i="33"/>
  <c r="C20" i="33"/>
  <c r="B22" i="33"/>
  <c r="C22" i="33"/>
  <c r="E22" i="33"/>
  <c r="B28" i="33"/>
  <c r="C28" i="33"/>
  <c r="E28" i="33"/>
  <c r="B30" i="33"/>
  <c r="C30" i="33"/>
  <c r="E30" i="33"/>
  <c r="B32" i="33"/>
  <c r="C32" i="33"/>
  <c r="B34" i="33"/>
  <c r="C34" i="33"/>
  <c r="B36" i="33"/>
  <c r="C36" i="33"/>
  <c r="B38" i="33"/>
  <c r="C38" i="33"/>
  <c r="E38" i="33"/>
  <c r="B40" i="33"/>
  <c r="C40" i="33"/>
  <c r="B42" i="33"/>
  <c r="C42" i="33"/>
  <c r="B44" i="33"/>
  <c r="C44" i="33"/>
  <c r="B46" i="33"/>
  <c r="C46" i="33"/>
  <c r="B48" i="33"/>
  <c r="C48" i="33"/>
  <c r="B50" i="33"/>
  <c r="C50" i="33"/>
  <c r="E50" i="33"/>
  <c r="B52" i="33"/>
  <c r="C52" i="33"/>
  <c r="E52" i="33"/>
  <c r="B54" i="33"/>
  <c r="C54" i="33"/>
  <c r="E54" i="33"/>
  <c r="B56" i="33"/>
  <c r="C56" i="33"/>
  <c r="E56" i="33"/>
  <c r="B58" i="33"/>
  <c r="C58" i="33"/>
  <c r="E58" i="33"/>
  <c r="B60" i="33"/>
  <c r="C60" i="33"/>
  <c r="B62" i="33"/>
  <c r="C62" i="33"/>
  <c r="E62" i="33"/>
  <c r="B64" i="33"/>
  <c r="C64" i="33"/>
  <c r="E64" i="33"/>
  <c r="B66" i="33"/>
  <c r="C66" i="33"/>
  <c r="E66" i="33"/>
  <c r="E6" i="33"/>
  <c r="C6" i="33"/>
  <c r="B6" i="33"/>
  <c r="E4" i="33"/>
  <c r="C4" i="33"/>
  <c r="B4" i="33"/>
  <c r="B6" i="31"/>
  <c r="C6" i="31"/>
  <c r="E6" i="31"/>
  <c r="B10" i="31"/>
  <c r="C10" i="31"/>
  <c r="B12" i="31"/>
  <c r="C12" i="31"/>
  <c r="B16" i="31"/>
  <c r="C16" i="31"/>
  <c r="B18" i="31"/>
  <c r="C18" i="31"/>
  <c r="E18" i="31"/>
  <c r="B20" i="31"/>
  <c r="C20" i="31"/>
  <c r="E20" i="31"/>
  <c r="B22" i="31"/>
  <c r="C22" i="31"/>
  <c r="B26" i="31"/>
  <c r="C26" i="31"/>
  <c r="B28" i="31"/>
  <c r="C28" i="31"/>
  <c r="B30" i="31"/>
  <c r="C30" i="31"/>
  <c r="E30" i="31"/>
  <c r="B34" i="31"/>
  <c r="C34" i="31"/>
  <c r="E34" i="31"/>
  <c r="B36" i="31"/>
  <c r="C36" i="31"/>
  <c r="E36" i="31"/>
  <c r="B40" i="31"/>
  <c r="C40" i="31"/>
  <c r="B44" i="31"/>
  <c r="C44" i="31"/>
  <c r="E44" i="31"/>
  <c r="B46" i="31"/>
  <c r="C46" i="31"/>
  <c r="E46" i="31"/>
  <c r="B48" i="31"/>
  <c r="C48" i="31"/>
  <c r="E48" i="31"/>
  <c r="B50" i="31"/>
  <c r="C50" i="31"/>
  <c r="B52" i="31"/>
  <c r="C52" i="31"/>
  <c r="B54" i="31"/>
  <c r="C54" i="31"/>
  <c r="B56" i="31"/>
  <c r="C56" i="31"/>
  <c r="E56" i="31"/>
  <c r="B60" i="31"/>
  <c r="C60" i="31"/>
  <c r="B62" i="31"/>
  <c r="C62" i="31"/>
  <c r="B66" i="31"/>
  <c r="C66" i="31"/>
  <c r="E4" i="31"/>
  <c r="C4" i="31"/>
  <c r="B4" i="31"/>
  <c r="E37" i="30"/>
  <c r="E47" i="30"/>
  <c r="E65" i="30"/>
  <c r="C7" i="30"/>
  <c r="C9" i="30"/>
  <c r="C11" i="30"/>
  <c r="C13" i="30"/>
  <c r="C15" i="30"/>
  <c r="C17" i="30"/>
  <c r="C19" i="30"/>
  <c r="C21" i="30"/>
  <c r="C23" i="30"/>
  <c r="C25" i="30"/>
  <c r="C27" i="30"/>
  <c r="C29" i="30"/>
  <c r="C31" i="30"/>
  <c r="C33" i="30"/>
  <c r="C35" i="30"/>
  <c r="C37" i="30"/>
  <c r="C39" i="30"/>
  <c r="C41" i="30"/>
  <c r="C43" i="30"/>
  <c r="C45" i="30"/>
  <c r="C47" i="30"/>
  <c r="C49" i="30"/>
  <c r="C51" i="30"/>
  <c r="C53" i="30"/>
  <c r="C55" i="30"/>
  <c r="C57" i="30"/>
  <c r="C59" i="30"/>
  <c r="C61" i="30"/>
  <c r="C63" i="30"/>
  <c r="C65" i="30"/>
  <c r="C67" i="30"/>
  <c r="C5" i="30"/>
  <c r="B7" i="30"/>
  <c r="B9" i="30"/>
  <c r="B11" i="30"/>
  <c r="B13" i="30"/>
  <c r="B15" i="30"/>
  <c r="B17" i="30"/>
  <c r="B19" i="30"/>
  <c r="B21" i="30"/>
  <c r="B23" i="30"/>
  <c r="B25" i="30"/>
  <c r="B27" i="30"/>
  <c r="B29" i="30"/>
  <c r="B31" i="30"/>
  <c r="B33" i="30"/>
  <c r="B35" i="30"/>
  <c r="B37" i="30"/>
  <c r="B39" i="30"/>
  <c r="B41" i="30"/>
  <c r="B43" i="30"/>
  <c r="B45" i="30"/>
  <c r="B47" i="30"/>
  <c r="B49" i="30"/>
  <c r="B51" i="30"/>
  <c r="B53" i="30"/>
  <c r="B55" i="30"/>
  <c r="B57" i="30"/>
  <c r="B59" i="30"/>
  <c r="B61" i="30"/>
  <c r="B63" i="30"/>
  <c r="B65" i="30"/>
  <c r="B67" i="30"/>
  <c r="B5" i="30"/>
  <c r="B16" i="29"/>
  <c r="C16" i="29"/>
  <c r="E16" i="29"/>
  <c r="B18" i="29"/>
  <c r="C18" i="29"/>
  <c r="E18" i="29"/>
  <c r="B20" i="29"/>
  <c r="C20" i="29"/>
  <c r="E20" i="29"/>
  <c r="B22" i="29"/>
  <c r="C22" i="29"/>
  <c r="E22" i="29"/>
  <c r="B28" i="29"/>
  <c r="C28" i="29"/>
  <c r="B30" i="29"/>
  <c r="C30" i="29"/>
  <c r="B32" i="29"/>
  <c r="C32" i="29"/>
  <c r="B34" i="29"/>
  <c r="C34" i="29"/>
  <c r="E34" i="29"/>
  <c r="B36" i="29"/>
  <c r="C36" i="29"/>
  <c r="E36" i="29"/>
  <c r="B38" i="29"/>
  <c r="C38" i="29"/>
  <c r="E38" i="29"/>
  <c r="B40" i="29"/>
  <c r="C40" i="29"/>
  <c r="B42" i="29"/>
  <c r="C42" i="29"/>
  <c r="B48" i="29"/>
  <c r="C48" i="29"/>
  <c r="B50" i="29"/>
  <c r="C50" i="29"/>
  <c r="B52" i="29"/>
  <c r="C52" i="29"/>
  <c r="B54" i="29"/>
  <c r="C54" i="29"/>
  <c r="B56" i="29"/>
  <c r="C56" i="29"/>
  <c r="C58" i="29"/>
  <c r="B64" i="29"/>
  <c r="C64" i="29"/>
  <c r="B66" i="29"/>
  <c r="C66" i="29"/>
  <c r="C6" i="29"/>
  <c r="B6" i="29"/>
  <c r="C4" i="29"/>
  <c r="B4" i="29"/>
  <c r="B8" i="28"/>
  <c r="C8" i="28"/>
  <c r="B10" i="28"/>
  <c r="C10" i="28"/>
  <c r="B12" i="28"/>
  <c r="C12" i="28"/>
  <c r="B14" i="28"/>
  <c r="C14" i="28"/>
  <c r="B16" i="28"/>
  <c r="C16" i="28"/>
  <c r="B18" i="28"/>
  <c r="C18" i="28"/>
  <c r="B20" i="28"/>
  <c r="C20" i="28"/>
  <c r="B24" i="28"/>
  <c r="C24" i="28"/>
  <c r="B26" i="28"/>
  <c r="C26" i="28"/>
  <c r="B28" i="28"/>
  <c r="C28" i="28"/>
  <c r="B30" i="28"/>
  <c r="C30" i="28"/>
  <c r="B32" i="28"/>
  <c r="C32" i="28"/>
  <c r="B34" i="28"/>
  <c r="C34" i="28"/>
  <c r="B36" i="28"/>
  <c r="C36" i="28"/>
  <c r="B38" i="28"/>
  <c r="C38" i="28"/>
  <c r="B40" i="28"/>
  <c r="C40" i="28"/>
  <c r="B42" i="28"/>
  <c r="C42" i="28"/>
  <c r="E42" i="28"/>
  <c r="B44" i="28"/>
  <c r="C44" i="28"/>
  <c r="C46" i="28"/>
  <c r="B50" i="28"/>
  <c r="C50" i="28"/>
  <c r="B52" i="28"/>
  <c r="C52" i="28"/>
  <c r="B54" i="28"/>
  <c r="C54" i="28"/>
  <c r="B56" i="28"/>
  <c r="C56" i="28"/>
  <c r="B58" i="28"/>
  <c r="C58" i="28"/>
  <c r="B60" i="28"/>
  <c r="C60" i="28"/>
  <c r="B62" i="28"/>
  <c r="C62" i="28"/>
  <c r="B66" i="28"/>
  <c r="C66" i="28"/>
  <c r="C4" i="28"/>
  <c r="B4" i="28"/>
  <c r="C66" i="27"/>
  <c r="B66" i="27"/>
  <c r="C64" i="27"/>
  <c r="B64" i="27"/>
  <c r="B8" i="27"/>
  <c r="C8" i="27"/>
  <c r="E8" i="27"/>
  <c r="B10" i="27"/>
  <c r="C10" i="27"/>
  <c r="E10" i="27"/>
  <c r="B12" i="27"/>
  <c r="C12" i="27"/>
  <c r="B14" i="27"/>
  <c r="C14" i="27"/>
  <c r="E14" i="27"/>
  <c r="B16" i="27"/>
  <c r="C16" i="27"/>
  <c r="E16" i="27"/>
  <c r="B18" i="27"/>
  <c r="C18" i="27"/>
  <c r="E18" i="27"/>
  <c r="B20" i="27"/>
  <c r="C20" i="27"/>
  <c r="B22" i="27"/>
  <c r="C22" i="27"/>
  <c r="E22" i="27"/>
  <c r="B28" i="27"/>
  <c r="C28" i="27"/>
  <c r="B30" i="27"/>
  <c r="C30" i="27"/>
  <c r="B32" i="27"/>
  <c r="C32" i="27"/>
  <c r="B34" i="27"/>
  <c r="C34" i="27"/>
  <c r="E34" i="27"/>
  <c r="B36" i="27"/>
  <c r="C36" i="27"/>
  <c r="E36" i="27"/>
  <c r="B38" i="27"/>
  <c r="C38" i="27"/>
  <c r="E38" i="27"/>
  <c r="B40" i="27"/>
  <c r="C40" i="27"/>
  <c r="E40" i="27"/>
  <c r="B42" i="27"/>
  <c r="C42" i="27"/>
  <c r="E42" i="27"/>
  <c r="B44" i="27"/>
  <c r="C44" i="27"/>
  <c r="B46" i="27"/>
  <c r="C46" i="27"/>
  <c r="B48" i="27"/>
  <c r="C48" i="27"/>
  <c r="B50" i="27"/>
  <c r="C50" i="27"/>
  <c r="B56" i="27"/>
  <c r="C56" i="27"/>
  <c r="E56" i="27"/>
  <c r="B58" i="27"/>
  <c r="C58" i="27"/>
  <c r="E58" i="27"/>
  <c r="B60" i="27"/>
  <c r="C60" i="27"/>
  <c r="E60" i="27"/>
  <c r="B62" i="27"/>
  <c r="C62" i="27"/>
  <c r="E62" i="27"/>
  <c r="C6" i="27"/>
  <c r="B6" i="27"/>
  <c r="E4" i="27"/>
  <c r="C4" i="27"/>
  <c r="B4" i="27"/>
  <c r="B8" i="26"/>
  <c r="C8" i="26"/>
  <c r="B10" i="26"/>
  <c r="C10" i="26"/>
  <c r="E6" i="26"/>
  <c r="C6" i="26"/>
  <c r="B6" i="26"/>
  <c r="E4" i="26"/>
  <c r="C4" i="26"/>
  <c r="B4" i="26"/>
  <c r="B6" i="25"/>
  <c r="C6" i="25"/>
  <c r="C8" i="25"/>
  <c r="B10" i="25"/>
  <c r="C10" i="25"/>
  <c r="B12" i="25"/>
  <c r="C12" i="25"/>
  <c r="E12" i="25"/>
  <c r="B16" i="25"/>
  <c r="C16" i="25"/>
  <c r="B18" i="25"/>
  <c r="C18" i="25"/>
  <c r="B20" i="25"/>
  <c r="C20" i="25"/>
  <c r="B24" i="25"/>
  <c r="C24" i="25"/>
  <c r="B28" i="25"/>
  <c r="C28" i="25"/>
  <c r="E28" i="25"/>
  <c r="B30" i="25"/>
  <c r="C30" i="25"/>
  <c r="B34" i="25"/>
  <c r="C34" i="25"/>
  <c r="B36" i="25"/>
  <c r="C36" i="25"/>
  <c r="B38" i="25"/>
  <c r="C38" i="25"/>
  <c r="E38" i="25"/>
  <c r="B40" i="25"/>
  <c r="C40" i="25"/>
  <c r="B44" i="25"/>
  <c r="C44" i="25"/>
  <c r="B46" i="25"/>
  <c r="C46" i="25"/>
  <c r="E46" i="25"/>
  <c r="B50" i="25"/>
  <c r="C50" i="25"/>
  <c r="B52" i="25"/>
  <c r="C52" i="25"/>
  <c r="B54" i="25"/>
  <c r="C54" i="25"/>
  <c r="E54" i="25"/>
  <c r="B56" i="25"/>
  <c r="C56" i="25"/>
  <c r="B58" i="25"/>
  <c r="C58" i="25"/>
  <c r="B62" i="25"/>
  <c r="C62" i="25"/>
  <c r="B66" i="25"/>
  <c r="C66" i="25"/>
  <c r="E66" i="25"/>
  <c r="E4" i="25"/>
  <c r="C4" i="25"/>
  <c r="B11" i="24"/>
  <c r="C11" i="24"/>
  <c r="E11" i="24"/>
  <c r="B13" i="24"/>
  <c r="C13" i="24"/>
  <c r="B17" i="24"/>
  <c r="C17" i="24"/>
  <c r="B19" i="24"/>
  <c r="C19" i="24"/>
  <c r="B21" i="24"/>
  <c r="C21" i="24"/>
  <c r="B25" i="24"/>
  <c r="C25" i="24"/>
  <c r="B27" i="24"/>
  <c r="C27" i="24"/>
  <c r="B29" i="24"/>
  <c r="C29" i="24"/>
  <c r="B33" i="24"/>
  <c r="C33" i="24"/>
  <c r="B35" i="24"/>
  <c r="C35" i="24"/>
  <c r="B37" i="24"/>
  <c r="C37" i="24"/>
  <c r="B41" i="24"/>
  <c r="C41" i="24"/>
  <c r="B43" i="24"/>
  <c r="C43" i="24"/>
  <c r="B45" i="24"/>
  <c r="C45" i="24"/>
  <c r="B49" i="24"/>
  <c r="C49" i="24"/>
  <c r="B51" i="24"/>
  <c r="C51" i="24"/>
  <c r="E51" i="24"/>
  <c r="B53" i="24"/>
  <c r="C53" i="24"/>
  <c r="B57" i="24"/>
  <c r="C57" i="24"/>
  <c r="B59" i="24"/>
  <c r="C59" i="24"/>
  <c r="E59" i="24"/>
  <c r="B61" i="24"/>
  <c r="C61" i="24"/>
  <c r="B65" i="24"/>
  <c r="C65" i="24"/>
  <c r="B67" i="24"/>
  <c r="C67" i="24"/>
  <c r="C5" i="24"/>
  <c r="B5" i="24"/>
  <c r="B16" i="23"/>
  <c r="C16" i="23"/>
  <c r="B18" i="23"/>
  <c r="C18" i="23"/>
  <c r="B20" i="23"/>
  <c r="C20" i="23"/>
  <c r="E20" i="23"/>
  <c r="B22" i="23"/>
  <c r="C22" i="23"/>
  <c r="E22" i="23"/>
  <c r="B28" i="23"/>
  <c r="C28" i="23"/>
  <c r="B30" i="23"/>
  <c r="C30" i="23"/>
  <c r="B32" i="23"/>
  <c r="C32" i="23"/>
  <c r="B34" i="23"/>
  <c r="C34" i="23"/>
  <c r="B36" i="23"/>
  <c r="C36" i="23"/>
  <c r="B38" i="23"/>
  <c r="C38" i="23"/>
  <c r="B40" i="23"/>
  <c r="C40" i="23"/>
  <c r="E40" i="23"/>
  <c r="B42" i="23"/>
  <c r="C42" i="23"/>
  <c r="E42" i="23"/>
  <c r="B48" i="23"/>
  <c r="C48" i="23"/>
  <c r="B50" i="23"/>
  <c r="C50" i="23"/>
  <c r="B52" i="23"/>
  <c r="C52" i="23"/>
  <c r="B54" i="23"/>
  <c r="C54" i="23"/>
  <c r="B64" i="23"/>
  <c r="C64" i="23"/>
  <c r="E64" i="23"/>
  <c r="B66" i="23"/>
  <c r="C66" i="23"/>
  <c r="E66" i="23"/>
  <c r="C6" i="23"/>
  <c r="B6" i="23"/>
  <c r="C4" i="23"/>
  <c r="B4" i="23"/>
  <c r="B10" i="22"/>
  <c r="C10" i="22"/>
  <c r="B12" i="22"/>
  <c r="C12" i="22"/>
  <c r="B14" i="22"/>
  <c r="C14" i="22"/>
  <c r="B18" i="22"/>
  <c r="C18" i="22"/>
  <c r="B20" i="22"/>
  <c r="C20" i="22"/>
  <c r="B24" i="22"/>
  <c r="C24" i="22"/>
  <c r="B26" i="22"/>
  <c r="C26" i="22"/>
  <c r="B28" i="22"/>
  <c r="C28" i="22"/>
  <c r="E28" i="22"/>
  <c r="B30" i="22"/>
  <c r="C30" i="22"/>
  <c r="B34" i="22"/>
  <c r="C34" i="22"/>
  <c r="B36" i="22"/>
  <c r="C36" i="22"/>
  <c r="B40" i="22"/>
  <c r="C40" i="22"/>
  <c r="B42" i="22"/>
  <c r="C42" i="22"/>
  <c r="B44" i="22"/>
  <c r="C44" i="22"/>
  <c r="B46" i="22"/>
  <c r="C46" i="22"/>
  <c r="B50" i="22"/>
  <c r="C50" i="22"/>
  <c r="B52" i="22"/>
  <c r="C52" i="22"/>
  <c r="B56" i="22"/>
  <c r="C56" i="22"/>
  <c r="B58" i="22"/>
  <c r="C58" i="22"/>
  <c r="B60" i="22"/>
  <c r="C60" i="22"/>
  <c r="B66" i="22"/>
  <c r="C66" i="22"/>
  <c r="C4" i="22"/>
  <c r="B4" i="22"/>
  <c r="O34" i="20"/>
  <c r="M34" i="20"/>
  <c r="L34" i="20"/>
  <c r="O32" i="20"/>
  <c r="M32" i="20"/>
  <c r="L32" i="20"/>
  <c r="O18" i="20"/>
  <c r="M18" i="20"/>
  <c r="L18" i="20"/>
  <c r="M16" i="20"/>
  <c r="L16" i="20"/>
  <c r="O6" i="20"/>
  <c r="M6" i="20"/>
  <c r="L6" i="20"/>
  <c r="M4" i="20"/>
  <c r="L4" i="20"/>
  <c r="B12" i="20"/>
  <c r="C12" i="20"/>
  <c r="B14" i="20"/>
  <c r="C14" i="20"/>
  <c r="E14" i="20"/>
  <c r="B16" i="20"/>
  <c r="C16" i="20"/>
  <c r="B18" i="20"/>
  <c r="B20" i="20"/>
  <c r="C20" i="20"/>
  <c r="E20" i="20"/>
  <c r="B22" i="20"/>
  <c r="C22" i="20"/>
  <c r="E22" i="20"/>
  <c r="B28" i="20"/>
  <c r="C28" i="20"/>
  <c r="B30" i="20"/>
  <c r="C30" i="20"/>
  <c r="E30" i="20"/>
  <c r="B32" i="20"/>
  <c r="C32" i="20"/>
  <c r="E32" i="20"/>
  <c r="B34" i="20"/>
  <c r="C34" i="20"/>
  <c r="E34" i="20"/>
  <c r="C6" i="20"/>
  <c r="B6" i="20"/>
  <c r="C4" i="20"/>
  <c r="B4" i="20"/>
  <c r="B8" i="21"/>
  <c r="C8" i="21"/>
  <c r="B10" i="21"/>
  <c r="C10" i="21"/>
  <c r="E10" i="21"/>
  <c r="B20" i="21"/>
  <c r="C20" i="21"/>
  <c r="E20" i="21"/>
  <c r="B22" i="21"/>
  <c r="C22" i="21"/>
  <c r="E22" i="21"/>
  <c r="B28" i="21"/>
  <c r="C28" i="21"/>
  <c r="B30" i="21"/>
  <c r="C30" i="21"/>
  <c r="E30" i="21"/>
  <c r="B36" i="21"/>
  <c r="C36" i="21"/>
  <c r="E36" i="21"/>
  <c r="B38" i="21"/>
  <c r="C38" i="21"/>
  <c r="E38" i="21"/>
  <c r="B40" i="21"/>
  <c r="C40" i="21"/>
  <c r="B42" i="21"/>
  <c r="C42" i="21"/>
  <c r="E42" i="21"/>
  <c r="B44" i="21"/>
  <c r="C44" i="21"/>
  <c r="B46" i="21"/>
  <c r="C46" i="21"/>
  <c r="B48" i="21"/>
  <c r="C48" i="21"/>
  <c r="E48" i="21"/>
  <c r="B50" i="21"/>
  <c r="C50" i="21"/>
  <c r="E50" i="21"/>
  <c r="B52" i="21"/>
  <c r="C52" i="21"/>
  <c r="E52" i="21"/>
  <c r="B54" i="21"/>
  <c r="C54" i="21"/>
  <c r="E54" i="21"/>
  <c r="B56" i="21"/>
  <c r="C56" i="21"/>
  <c r="B58" i="21"/>
  <c r="C58" i="21"/>
  <c r="B60" i="21"/>
  <c r="C60" i="21"/>
  <c r="B62" i="21"/>
  <c r="C62" i="21"/>
  <c r="B64" i="21"/>
  <c r="C64" i="21"/>
  <c r="B66" i="21"/>
  <c r="C66" i="21"/>
  <c r="E6" i="21"/>
  <c r="C6" i="21"/>
  <c r="B6" i="21"/>
  <c r="C4" i="21"/>
  <c r="B4" i="21"/>
  <c r="B6" i="19"/>
  <c r="C6" i="19"/>
  <c r="B8" i="19"/>
  <c r="C8" i="19"/>
  <c r="B10" i="19"/>
  <c r="C10" i="19"/>
  <c r="B12" i="19"/>
  <c r="C12" i="19"/>
  <c r="B16" i="19"/>
  <c r="C16" i="19"/>
  <c r="B18" i="19"/>
  <c r="C18" i="19"/>
  <c r="B20" i="19"/>
  <c r="C20" i="19"/>
  <c r="E20" i="19"/>
  <c r="B32" i="19"/>
  <c r="C32" i="19"/>
  <c r="B34" i="19"/>
  <c r="C34" i="19"/>
  <c r="B36" i="19"/>
  <c r="C36" i="19"/>
  <c r="B38" i="19"/>
  <c r="C38" i="19"/>
  <c r="B42" i="19"/>
  <c r="C42" i="19"/>
  <c r="B46" i="19"/>
  <c r="C46" i="19"/>
  <c r="B50" i="19"/>
  <c r="C50" i="19"/>
  <c r="B52" i="19"/>
  <c r="C52" i="19"/>
  <c r="E52" i="19"/>
  <c r="B56" i="19"/>
  <c r="C56" i="19"/>
  <c r="B58" i="19"/>
  <c r="C58" i="19"/>
  <c r="B60" i="19"/>
  <c r="C60" i="19"/>
  <c r="B62" i="19"/>
  <c r="C62" i="19"/>
  <c r="B64" i="19"/>
  <c r="C64" i="19"/>
  <c r="B66" i="19"/>
  <c r="C66" i="19"/>
  <c r="C4" i="19"/>
  <c r="B4" i="19"/>
  <c r="N87" i="18"/>
  <c r="M87" i="18"/>
  <c r="N81" i="18"/>
  <c r="M81" i="18"/>
  <c r="P79" i="18"/>
  <c r="N79" i="18"/>
  <c r="M79" i="18"/>
  <c r="N73" i="18"/>
  <c r="M73" i="18"/>
  <c r="N70" i="18"/>
  <c r="M70" i="18"/>
  <c r="N64" i="18"/>
  <c r="M64" i="18"/>
  <c r="P62" i="18"/>
  <c r="N62" i="18"/>
  <c r="M62" i="18"/>
  <c r="N56" i="18"/>
  <c r="M56" i="18"/>
  <c r="P53" i="18"/>
  <c r="N47" i="18"/>
  <c r="M47" i="18"/>
  <c r="N45" i="18"/>
  <c r="M45" i="18"/>
  <c r="N39" i="18"/>
  <c r="M39" i="18"/>
  <c r="N36" i="18"/>
  <c r="M36" i="18"/>
  <c r="N30" i="18"/>
  <c r="M30" i="18"/>
  <c r="N28" i="18"/>
  <c r="M28" i="18"/>
  <c r="N22" i="18"/>
  <c r="M22" i="18"/>
  <c r="N19" i="18"/>
  <c r="M19" i="18"/>
  <c r="N13" i="18"/>
  <c r="M13" i="18"/>
  <c r="N11" i="18"/>
  <c r="M11" i="18"/>
  <c r="N5" i="18"/>
  <c r="M5" i="18"/>
  <c r="C87" i="18"/>
  <c r="B87" i="18"/>
  <c r="E85" i="18"/>
  <c r="C85" i="18"/>
  <c r="B85" i="18"/>
  <c r="E83" i="18"/>
  <c r="C83" i="18"/>
  <c r="B83" i="18"/>
  <c r="E81" i="18"/>
  <c r="C81" i="18"/>
  <c r="B81" i="18"/>
  <c r="C79" i="18"/>
  <c r="B79" i="18"/>
  <c r="E77" i="18"/>
  <c r="C77" i="18"/>
  <c r="B77" i="18"/>
  <c r="E75" i="18"/>
  <c r="C75" i="18"/>
  <c r="B75" i="18"/>
  <c r="E73" i="18"/>
  <c r="C73" i="18"/>
  <c r="B73" i="18"/>
  <c r="C70" i="18"/>
  <c r="B70" i="18"/>
  <c r="E64" i="18"/>
  <c r="C64" i="18"/>
  <c r="B64" i="18"/>
  <c r="C62" i="18"/>
  <c r="B62" i="18"/>
  <c r="E60" i="18"/>
  <c r="C60" i="18"/>
  <c r="B60" i="18"/>
  <c r="C56" i="18"/>
  <c r="B56" i="18"/>
  <c r="E53" i="18"/>
  <c r="C53" i="18"/>
  <c r="B53" i="18"/>
  <c r="C47" i="18"/>
  <c r="B47" i="18"/>
  <c r="E45" i="18"/>
  <c r="C45" i="18"/>
  <c r="B45" i="18"/>
  <c r="E43" i="18"/>
  <c r="C43" i="18"/>
  <c r="B43" i="18"/>
  <c r="E39" i="18"/>
  <c r="C39" i="18"/>
  <c r="B39" i="18"/>
  <c r="E36" i="18"/>
  <c r="C36" i="18"/>
  <c r="B36" i="18"/>
  <c r="E30" i="18"/>
  <c r="C30" i="18"/>
  <c r="B30" i="18"/>
  <c r="C28" i="18"/>
  <c r="B28" i="18"/>
  <c r="C26" i="18"/>
  <c r="B26" i="18"/>
  <c r="C22" i="18"/>
  <c r="B22" i="18"/>
  <c r="B9" i="18"/>
  <c r="C9" i="18"/>
  <c r="E9" i="18"/>
  <c r="B11" i="18"/>
  <c r="C11" i="18"/>
  <c r="B13" i="18"/>
  <c r="C13" i="18"/>
  <c r="B19" i="18"/>
  <c r="C19" i="18"/>
  <c r="C5" i="18"/>
  <c r="E2" i="2"/>
  <c r="E4" i="21" s="1"/>
  <c r="K2" i="2"/>
  <c r="E3" i="2"/>
  <c r="E64" i="21" s="1"/>
  <c r="H3" i="2"/>
  <c r="E66" i="21" s="1"/>
  <c r="K3" i="2"/>
  <c r="K4" i="2"/>
  <c r="K5" i="2"/>
  <c r="E6" i="2"/>
  <c r="E56" i="21" s="1"/>
  <c r="H6" i="2"/>
  <c r="E58" i="21" s="1"/>
  <c r="K6" i="2"/>
  <c r="E7" i="2"/>
  <c r="E44" i="21" s="1"/>
  <c r="H7" i="2"/>
  <c r="E46" i="21" s="1"/>
  <c r="K7" i="2"/>
  <c r="K8" i="2"/>
  <c r="E9" i="2"/>
  <c r="E40" i="21" s="1"/>
  <c r="K9" i="2"/>
  <c r="E10" i="2"/>
  <c r="E60" i="21" s="1"/>
  <c r="H10" i="2"/>
  <c r="E62" i="21" s="1"/>
  <c r="K10" i="2"/>
  <c r="E11" i="2"/>
  <c r="E8" i="21" s="1"/>
  <c r="K11" i="2"/>
  <c r="K14" i="2"/>
  <c r="E12" i="2"/>
  <c r="E28" i="21" s="1"/>
  <c r="K12" i="2"/>
  <c r="K13" i="2"/>
  <c r="E15" i="2"/>
  <c r="O4" i="20" s="1"/>
  <c r="K15" i="2"/>
  <c r="E16" i="2"/>
  <c r="E4" i="20" s="1"/>
  <c r="H16" i="2"/>
  <c r="E6" i="20" s="1"/>
  <c r="K16" i="2"/>
  <c r="E17" i="2"/>
  <c r="E16" i="20" s="1"/>
  <c r="K17" i="2"/>
  <c r="E18" i="2"/>
  <c r="K18" i="2"/>
  <c r="K19" i="2"/>
  <c r="E20" i="2"/>
  <c r="O16" i="20" s="1"/>
  <c r="E22" i="2"/>
  <c r="E12" i="20" s="1"/>
  <c r="E23" i="2"/>
  <c r="E28" i="20" s="1"/>
  <c r="K5" i="16" l="1"/>
  <c r="K3" i="16"/>
  <c r="K2" i="16"/>
  <c r="K4" i="16"/>
  <c r="K4" i="14"/>
  <c r="K11" i="14"/>
  <c r="K6" i="14"/>
  <c r="K2" i="14"/>
  <c r="K3" i="14"/>
  <c r="K5" i="14"/>
  <c r="K7" i="14"/>
  <c r="K8" i="14"/>
  <c r="K10" i="14"/>
  <c r="K9" i="14"/>
  <c r="K6" i="12" l="1"/>
  <c r="K2" i="12"/>
  <c r="K5" i="12"/>
  <c r="K3" i="12"/>
  <c r="K4" i="12"/>
  <c r="K13" i="10"/>
  <c r="K9" i="10"/>
  <c r="K8" i="10"/>
  <c r="K11" i="10"/>
  <c r="K5" i="10"/>
  <c r="K4" i="10"/>
  <c r="K12" i="10"/>
  <c r="K2" i="10"/>
  <c r="K6" i="10"/>
  <c r="K10" i="10"/>
  <c r="K15" i="10"/>
  <c r="K14" i="10"/>
  <c r="K7" i="10"/>
  <c r="K3" i="10"/>
  <c r="K11" i="8"/>
  <c r="K4" i="8"/>
  <c r="K9" i="8"/>
  <c r="K10" i="8"/>
  <c r="K5" i="8"/>
  <c r="K3" i="8"/>
  <c r="K7" i="8"/>
  <c r="K2" i="8"/>
  <c r="K12" i="8"/>
  <c r="K6" i="8"/>
  <c r="K8" i="8"/>
  <c r="H2" i="5"/>
  <c r="E6" i="27" s="1"/>
  <c r="K2" i="5"/>
  <c r="K10" i="5"/>
  <c r="K8" i="5"/>
  <c r="K4" i="5"/>
  <c r="K3" i="5"/>
  <c r="K5" i="5"/>
  <c r="K9" i="5"/>
  <c r="K6" i="5"/>
  <c r="K7" i="5"/>
  <c r="K12" i="5"/>
  <c r="K11" i="5"/>
  <c r="K7" i="4"/>
  <c r="K3" i="4"/>
  <c r="K5" i="4"/>
  <c r="K6" i="4"/>
  <c r="K4" i="4"/>
  <c r="K2" i="4"/>
  <c r="E8" i="15" l="1"/>
  <c r="E52" i="39" s="1"/>
  <c r="H6" i="14"/>
  <c r="E42" i="38" s="1"/>
  <c r="E6" i="14"/>
  <c r="E40" i="38" s="1"/>
  <c r="E58" i="13"/>
  <c r="O33" i="36" s="1"/>
  <c r="E32" i="13"/>
  <c r="O21" i="36" s="1"/>
  <c r="E46" i="9"/>
  <c r="E59" i="30" s="1"/>
  <c r="E67" i="1"/>
  <c r="P81" i="18" s="1"/>
  <c r="E66" i="1"/>
  <c r="P87" i="18" s="1"/>
  <c r="E3" i="16" l="1"/>
  <c r="E32" i="40" s="1"/>
  <c r="E7" i="16"/>
  <c r="E28" i="40" s="1"/>
  <c r="H6" i="16"/>
  <c r="E18" i="40" s="1"/>
  <c r="E6" i="16"/>
  <c r="E16" i="40" s="1"/>
  <c r="E4" i="15"/>
  <c r="E20" i="39" s="1"/>
  <c r="E17" i="15"/>
  <c r="E38" i="39" s="1"/>
  <c r="E14" i="15"/>
  <c r="E62" i="39" s="1"/>
  <c r="E21" i="15"/>
  <c r="E58" i="39" s="1"/>
  <c r="E16" i="15"/>
  <c r="E28" i="39" s="1"/>
  <c r="E39" i="13"/>
  <c r="E31" i="36" s="1"/>
  <c r="E26" i="13"/>
  <c r="E13" i="36" s="1"/>
  <c r="E40" i="13"/>
  <c r="E23" i="36" s="1"/>
  <c r="E29" i="13"/>
  <c r="E37" i="36" s="1"/>
  <c r="E9" i="10"/>
  <c r="E60" i="33" s="1"/>
  <c r="E42" i="9"/>
  <c r="E19" i="30" s="1"/>
  <c r="E34" i="9"/>
  <c r="E57" i="30" s="1"/>
  <c r="E23" i="9"/>
  <c r="E40" i="31" s="1"/>
  <c r="H11" i="8"/>
  <c r="E54" i="29" s="1"/>
  <c r="E11" i="8"/>
  <c r="E52" i="29" s="1"/>
  <c r="E24" i="7"/>
  <c r="E38" i="28" s="1"/>
  <c r="E20" i="7"/>
  <c r="E32" i="28" s="1"/>
  <c r="E26" i="7"/>
  <c r="E56" i="28" s="1"/>
  <c r="H10" i="5"/>
  <c r="E46" i="27" s="1"/>
  <c r="E10" i="5"/>
  <c r="E44" i="27" s="1"/>
  <c r="E27" i="6"/>
  <c r="E13" i="24" s="1"/>
  <c r="E25" i="6"/>
  <c r="E56" i="25" s="1"/>
  <c r="E14" i="3"/>
  <c r="E46" i="22" s="1"/>
  <c r="E65" i="1"/>
  <c r="P47" i="18" s="1"/>
  <c r="E24" i="1"/>
  <c r="E5" i="18" s="1"/>
  <c r="E3" i="1"/>
  <c r="E66" i="19" s="1"/>
  <c r="E20" i="1"/>
  <c r="E42" i="19" s="1"/>
  <c r="E63" i="1"/>
  <c r="P13" i="18" s="1"/>
  <c r="E13" i="1"/>
  <c r="E12" i="19" s="1"/>
  <c r="E21" i="1"/>
  <c r="E64" i="19" s="1"/>
  <c r="E57" i="13" l="1"/>
  <c r="O27" i="36" s="1"/>
  <c r="E48" i="6" l="1"/>
  <c r="E67" i="24" s="1"/>
  <c r="E8" i="5"/>
  <c r="E32" i="27" s="1"/>
  <c r="E56" i="13" l="1"/>
  <c r="E43" i="36" s="1"/>
  <c r="E13" i="11"/>
  <c r="E12" i="34" s="1"/>
  <c r="E57" i="9"/>
  <c r="E15" i="30" s="1"/>
  <c r="E56" i="9"/>
  <c r="E67" i="30" s="1"/>
  <c r="E12" i="7"/>
  <c r="E44" i="28" s="1"/>
  <c r="E13" i="7"/>
  <c r="E58" i="28" s="1"/>
  <c r="E29" i="6"/>
  <c r="E29" i="24" s="1"/>
  <c r="E35" i="1"/>
  <c r="E62" i="18" s="1"/>
  <c r="E62" i="1"/>
  <c r="P64" i="18" s="1"/>
  <c r="E61" i="1"/>
  <c r="P45" i="18" s="1"/>
  <c r="E60" i="1"/>
  <c r="E11" i="18" s="1"/>
  <c r="E39" i="1"/>
  <c r="P11" i="18" s="1"/>
  <c r="E33" i="1"/>
  <c r="P73" i="18" s="1"/>
  <c r="E59" i="1"/>
  <c r="E19" i="18" s="1"/>
  <c r="E30" i="1"/>
  <c r="P22" i="18" s="1"/>
  <c r="E47" i="1"/>
  <c r="P70" i="18" s="1"/>
  <c r="E46" i="6" l="1"/>
  <c r="E57" i="24" s="1"/>
  <c r="E45" i="6"/>
  <c r="E41" i="24" s="1"/>
  <c r="E44" i="6"/>
  <c r="E35" i="24" s="1"/>
  <c r="E43" i="6"/>
  <c r="E17" i="24" s="1"/>
  <c r="E55" i="9" l="1"/>
  <c r="E39" i="30" s="1"/>
  <c r="E29" i="9"/>
  <c r="E29" i="30" s="1"/>
  <c r="H14" i="5"/>
  <c r="E30" i="27" s="1"/>
  <c r="E14" i="5"/>
  <c r="E28" i="27" s="1"/>
  <c r="E42" i="6"/>
  <c r="E65" i="24" s="1"/>
  <c r="E41" i="6"/>
  <c r="E19" i="24" s="1"/>
  <c r="E26" i="6"/>
  <c r="E5" i="24" s="1"/>
  <c r="E16" i="6" l="1"/>
  <c r="E30" i="25" s="1"/>
  <c r="H11" i="4"/>
  <c r="E30" i="23" s="1"/>
  <c r="E11" i="4"/>
  <c r="E28" i="23" s="1"/>
  <c r="E23" i="3"/>
  <c r="E44" i="22" s="1"/>
  <c r="E22" i="3"/>
  <c r="E42" i="22" s="1"/>
  <c r="E23" i="1"/>
  <c r="E6" i="19" s="1"/>
  <c r="E50" i="1"/>
  <c r="E79" i="18" s="1"/>
  <c r="E29" i="1"/>
  <c r="P5" i="18" s="1"/>
  <c r="E11" i="14" l="1"/>
  <c r="E28" i="38" s="1"/>
  <c r="E33" i="9" l="1"/>
  <c r="E61" i="30" s="1"/>
  <c r="E22" i="15"/>
  <c r="E40" i="39" s="1"/>
  <c r="E19" i="15"/>
  <c r="E60" i="39" s="1"/>
  <c r="E15" i="15"/>
  <c r="E8" i="39" s="1"/>
  <c r="E55" i="13"/>
  <c r="E25" i="36" s="1"/>
  <c r="E23" i="13"/>
  <c r="E42" i="37" s="1"/>
  <c r="E28" i="13"/>
  <c r="E29" i="36" s="1"/>
  <c r="E25" i="13"/>
  <c r="E5" i="36" s="1"/>
  <c r="E35" i="13"/>
  <c r="O19" i="36" s="1"/>
  <c r="E10" i="13"/>
  <c r="E16" i="37" s="1"/>
  <c r="E4" i="13"/>
  <c r="E50" i="37" s="1"/>
  <c r="E3" i="13"/>
  <c r="E66" i="37" s="1"/>
  <c r="E17" i="11"/>
  <c r="E60" i="34" s="1"/>
  <c r="E16" i="11"/>
  <c r="E26" i="34" s="1"/>
  <c r="E8" i="10"/>
  <c r="E36" i="33" s="1"/>
  <c r="E11" i="10"/>
  <c r="E16" i="33" s="1"/>
  <c r="E5" i="10"/>
  <c r="E20" i="33" s="1"/>
  <c r="E4" i="10"/>
  <c r="E48" i="33" s="1"/>
  <c r="E39" i="9"/>
  <c r="E31" i="30" s="1"/>
  <c r="E54" i="9"/>
  <c r="E7" i="30" s="1"/>
  <c r="E13" i="9"/>
  <c r="E16" i="31" s="1"/>
  <c r="E11" i="9"/>
  <c r="E12" i="31" s="1"/>
  <c r="E35" i="9"/>
  <c r="E17" i="30" s="1"/>
  <c r="E26" i="9"/>
  <c r="E5" i="30" s="1"/>
  <c r="E10" i="9"/>
  <c r="E28" i="31" s="1"/>
  <c r="E53" i="9"/>
  <c r="E23" i="30" s="1"/>
  <c r="E52" i="9"/>
  <c r="E27" i="30" s="1"/>
  <c r="E5" i="9"/>
  <c r="E50" i="31" s="1"/>
  <c r="E41" i="9"/>
  <c r="E43" i="30" s="1"/>
  <c r="E3" i="9"/>
  <c r="E66" i="31" s="1"/>
  <c r="E20" i="9"/>
  <c r="E26" i="31" s="1"/>
  <c r="E32" i="9"/>
  <c r="E53" i="30" s="1"/>
  <c r="E16" i="7"/>
  <c r="E12" i="28" s="1"/>
  <c r="E23" i="6"/>
  <c r="E10" i="25" s="1"/>
  <c r="E3" i="3"/>
  <c r="E66" i="22" s="1"/>
  <c r="E10" i="15" l="1"/>
  <c r="E24" i="39" s="1"/>
  <c r="E36" i="13"/>
  <c r="O31" i="36" s="1"/>
  <c r="E22" i="13"/>
  <c r="E46" i="37" s="1"/>
  <c r="H6" i="12"/>
  <c r="E22" i="35" s="1"/>
  <c r="E6" i="12"/>
  <c r="E20" i="35" s="1"/>
  <c r="E2" i="12"/>
  <c r="E4" i="35" s="1"/>
  <c r="E12" i="11"/>
  <c r="E30" i="34" s="1"/>
  <c r="E9" i="11"/>
  <c r="E18" i="34" s="1"/>
  <c r="E10" i="11"/>
  <c r="E56" i="34" s="1"/>
  <c r="E3" i="11"/>
  <c r="E66" i="34" s="1"/>
  <c r="H9" i="8"/>
  <c r="E42" i="29" s="1"/>
  <c r="E9" i="8"/>
  <c r="E40" i="29" s="1"/>
  <c r="H10" i="8"/>
  <c r="E58" i="29" s="1"/>
  <c r="E10" i="8"/>
  <c r="E56" i="29" s="1"/>
  <c r="H5" i="8"/>
  <c r="E50" i="29" s="1"/>
  <c r="E5" i="8"/>
  <c r="E48" i="29" s="1"/>
  <c r="H3" i="8"/>
  <c r="E66" i="29" s="1"/>
  <c r="E3" i="8"/>
  <c r="E64" i="29" s="1"/>
  <c r="H7" i="8"/>
  <c r="E30" i="29" s="1"/>
  <c r="E7" i="8"/>
  <c r="E28" i="29" s="1"/>
  <c r="H2" i="8"/>
  <c r="E6" i="29" s="1"/>
  <c r="E2" i="8"/>
  <c r="E4" i="29" s="1"/>
  <c r="E7" i="7"/>
  <c r="E52" i="28" s="1"/>
  <c r="E29" i="7"/>
  <c r="E46" i="28" s="1"/>
  <c r="E5" i="7"/>
  <c r="E20" i="28" s="1"/>
  <c r="E10" i="7"/>
  <c r="E14" i="28" s="1"/>
  <c r="E4" i="7"/>
  <c r="E50" i="28" s="1"/>
  <c r="E2" i="7"/>
  <c r="E4" i="28" s="1"/>
  <c r="E9" i="7"/>
  <c r="E36" i="28" s="1"/>
  <c r="E28" i="7"/>
  <c r="E24" i="28" s="1"/>
  <c r="E27" i="7"/>
  <c r="E40" i="28" s="1"/>
  <c r="E15" i="7"/>
  <c r="E8" i="28" s="1"/>
  <c r="E17" i="7"/>
  <c r="E28" i="28" s="1"/>
  <c r="E3" i="7"/>
  <c r="E66" i="28" s="1"/>
  <c r="H4" i="5"/>
  <c r="E50" i="27" s="1"/>
  <c r="E4" i="5"/>
  <c r="E48" i="27" s="1"/>
  <c r="H17" i="5"/>
  <c r="E10" i="26" s="1"/>
  <c r="E17" i="5"/>
  <c r="E8" i="26" s="1"/>
  <c r="H3" i="5"/>
  <c r="E66" i="27" s="1"/>
  <c r="E3" i="5"/>
  <c r="E64" i="27" s="1"/>
  <c r="E12" i="6"/>
  <c r="E24" i="25" s="1"/>
  <c r="E9" i="6"/>
  <c r="E18" i="25" s="1"/>
  <c r="E39" i="6"/>
  <c r="E43" i="24" s="1"/>
  <c r="E8" i="6"/>
  <c r="E34" i="25" s="1"/>
  <c r="E17" i="6"/>
  <c r="E62" i="25" s="1"/>
  <c r="E5" i="6"/>
  <c r="E20" i="25" s="1"/>
  <c r="E33" i="6"/>
  <c r="E61" i="24" s="1"/>
  <c r="E10" i="6"/>
  <c r="E44" i="25" s="1"/>
  <c r="E6" i="6"/>
  <c r="E52" i="25" s="1"/>
  <c r="H7" i="4"/>
  <c r="E18" i="23" s="1"/>
  <c r="E7" i="4"/>
  <c r="E16" i="23" s="1"/>
  <c r="E13" i="3"/>
  <c r="E56" i="22" s="1"/>
  <c r="E9" i="3"/>
  <c r="E52" i="22" s="1"/>
  <c r="E7" i="1"/>
  <c r="E34" i="19" s="1"/>
  <c r="E27" i="15" l="1"/>
  <c r="E26" i="39" s="1"/>
  <c r="E8" i="13"/>
  <c r="E52" i="37" s="1"/>
  <c r="E25" i="7"/>
  <c r="E16" i="28" s="1"/>
  <c r="E31" i="6"/>
  <c r="E45" i="24" s="1"/>
  <c r="E20" i="15" l="1"/>
  <c r="E56" i="39" s="1"/>
  <c r="E53" i="13"/>
  <c r="E39" i="36" s="1"/>
  <c r="E13" i="13"/>
  <c r="E62" i="37" s="1"/>
  <c r="E52" i="13"/>
  <c r="E11" i="36" s="1"/>
  <c r="H5" i="12"/>
  <c r="E26" i="35" s="1"/>
  <c r="E5" i="12"/>
  <c r="E24" i="35" s="1"/>
  <c r="E8" i="11"/>
  <c r="E36" i="34" s="1"/>
  <c r="E11" i="11"/>
  <c r="E58" i="34" s="1"/>
  <c r="H15" i="10"/>
  <c r="E34" i="33" s="1"/>
  <c r="E15" i="10"/>
  <c r="E32" i="33" s="1"/>
  <c r="H14" i="10"/>
  <c r="E42" i="33" s="1"/>
  <c r="E14" i="10"/>
  <c r="E40" i="33" s="1"/>
  <c r="E9" i="9"/>
  <c r="E52" i="31" s="1"/>
  <c r="E14" i="9"/>
  <c r="E10" i="31" s="1"/>
  <c r="E51" i="9"/>
  <c r="E11" i="30" s="1"/>
  <c r="E37" i="9"/>
  <c r="E41" i="30" s="1"/>
  <c r="E36" i="9"/>
  <c r="E63" i="30" s="1"/>
  <c r="E31" i="9"/>
  <c r="E45" i="30" s="1"/>
  <c r="E27" i="9"/>
  <c r="E13" i="30" s="1"/>
  <c r="E21" i="7"/>
  <c r="E54" i="28" s="1"/>
  <c r="E23" i="7"/>
  <c r="E62" i="28" s="1"/>
  <c r="E49" i="1"/>
  <c r="E70" i="18" s="1"/>
  <c r="E58" i="1"/>
  <c r="E87" i="18" s="1"/>
  <c r="E45" i="1"/>
  <c r="E26" i="18" s="1"/>
  <c r="E15" i="1"/>
  <c r="E38" i="19" s="1"/>
  <c r="E50" i="9" l="1"/>
  <c r="E33" i="30" s="1"/>
  <c r="H10" i="4" l="1"/>
  <c r="E34" i="23" s="1"/>
  <c r="E10" i="4"/>
  <c r="E32" i="23" s="1"/>
  <c r="H9" i="4"/>
  <c r="E38" i="23" s="1"/>
  <c r="E9" i="4"/>
  <c r="E36" i="23" s="1"/>
  <c r="H8" i="4"/>
  <c r="E54" i="23" s="1"/>
  <c r="E8" i="4"/>
  <c r="E52" i="23" s="1"/>
  <c r="E21" i="3"/>
  <c r="E14" i="22" s="1"/>
  <c r="E20" i="3"/>
  <c r="E58" i="22" s="1"/>
  <c r="E19" i="3"/>
  <c r="E10" i="22" s="1"/>
  <c r="E18" i="3"/>
  <c r="E60" i="22" s="1"/>
  <c r="E17" i="3"/>
  <c r="E26" i="22" s="1"/>
  <c r="E16" i="3"/>
  <c r="E30" i="22" s="1"/>
  <c r="H16" i="10" l="1"/>
  <c r="E46" i="33" s="1"/>
  <c r="E16" i="10"/>
  <c r="E44" i="33" s="1"/>
  <c r="E49" i="9"/>
  <c r="E49" i="30" s="1"/>
  <c r="E48" i="9"/>
  <c r="E9" i="30" s="1"/>
  <c r="E7" i="14" l="1"/>
  <c r="E32" i="38" s="1"/>
  <c r="E17" i="13"/>
  <c r="E58" i="37" s="1"/>
  <c r="E31" i="13"/>
  <c r="O13" i="36" s="1"/>
  <c r="E16" i="13"/>
  <c r="E64" i="37" s="1"/>
  <c r="E7" i="11"/>
  <c r="E52" i="34" s="1"/>
  <c r="E22" i="7"/>
  <c r="E10" i="28" s="1"/>
  <c r="E5" i="5"/>
  <c r="E20" i="27" s="1"/>
  <c r="E15" i="6"/>
  <c r="E40" i="25" s="1"/>
  <c r="E19" i="1"/>
  <c r="E46" i="19" s="1"/>
  <c r="E25" i="1"/>
  <c r="E22" i="18" s="1"/>
  <c r="E30" i="13" l="1"/>
  <c r="O5" i="36" s="1"/>
  <c r="E2" i="13"/>
  <c r="E4" i="37" s="1"/>
  <c r="E40" i="9"/>
  <c r="E51" i="30" s="1"/>
  <c r="E25" i="9"/>
  <c r="E22" i="31" s="1"/>
  <c r="E19" i="6"/>
  <c r="E58" i="25" s="1"/>
  <c r="E41" i="1"/>
  <c r="E13" i="18" s="1"/>
  <c r="E2" i="16" l="1"/>
  <c r="E4" i="40" s="1"/>
  <c r="E12" i="15"/>
  <c r="E42" i="39" s="1"/>
  <c r="E7" i="15"/>
  <c r="E34" i="39" s="1"/>
  <c r="E5" i="15"/>
  <c r="E50" i="39" s="1"/>
  <c r="E2" i="15"/>
  <c r="E4" i="39" s="1"/>
  <c r="E21" i="13"/>
  <c r="E60" i="37" s="1"/>
  <c r="E50" i="13"/>
  <c r="O9" i="36" s="1"/>
  <c r="E41" i="13"/>
  <c r="E17" i="36" s="1"/>
  <c r="E3" i="12"/>
  <c r="E32" i="35" s="1"/>
  <c r="E20" i="11"/>
  <c r="E44" i="34" s="1"/>
  <c r="E19" i="11"/>
  <c r="E14" i="34" s="1"/>
  <c r="E18" i="11"/>
  <c r="E10" i="34" s="1"/>
  <c r="E5" i="11"/>
  <c r="E50" i="34" s="1"/>
  <c r="E6" i="11"/>
  <c r="E34" i="34" s="1"/>
  <c r="E6" i="8"/>
  <c r="E32" i="29" s="1"/>
  <c r="E19" i="7"/>
  <c r="E26" i="28" s="1"/>
  <c r="E8" i="7"/>
  <c r="E18" i="28" s="1"/>
  <c r="E6" i="7"/>
  <c r="E34" i="28" s="1"/>
  <c r="E11" i="7"/>
  <c r="E30" i="28" s="1"/>
  <c r="E36" i="6"/>
  <c r="E25" i="24" s="1"/>
  <c r="E30" i="6"/>
  <c r="E37" i="24" s="1"/>
  <c r="E7" i="3"/>
  <c r="E18" i="22" s="1"/>
  <c r="E5" i="3"/>
  <c r="E50" i="22" s="1"/>
  <c r="E26" i="15" l="1"/>
  <c r="E14" i="39" s="1"/>
  <c r="E49" i="13"/>
  <c r="O35" i="36" s="1"/>
  <c r="E43" i="13"/>
  <c r="O7" i="36" s="1"/>
  <c r="E21" i="11"/>
  <c r="E42" i="34" s="1"/>
  <c r="E35" i="6"/>
  <c r="E33" i="24" s="1"/>
  <c r="E37" i="6"/>
  <c r="E49" i="24" s="1"/>
  <c r="E22" i="6"/>
  <c r="E6" i="25" s="1"/>
  <c r="E18" i="6"/>
  <c r="E8" i="25" s="1"/>
  <c r="E44" i="1"/>
  <c r="E28" i="18" s="1"/>
  <c r="E34" i="6" l="1"/>
  <c r="E27" i="24" s="1"/>
  <c r="E13" i="5" l="1"/>
  <c r="E12" i="27" s="1"/>
  <c r="E24" i="6"/>
  <c r="E16" i="25" s="1"/>
  <c r="E32" i="6"/>
  <c r="E53" i="24" s="1"/>
  <c r="E4" i="6"/>
  <c r="E50" i="25" s="1"/>
  <c r="E15" i="3"/>
  <c r="E40" i="22" s="1"/>
  <c r="E6" i="3"/>
  <c r="E36" i="22" s="1"/>
  <c r="E4" i="3"/>
  <c r="E20" i="22" s="1"/>
  <c r="E53" i="1"/>
  <c r="P19" i="18" s="1"/>
  <c r="E52" i="1"/>
  <c r="P28" i="18" s="1"/>
  <c r="E31" i="1"/>
  <c r="P39" i="18" s="1"/>
  <c r="E38" i="1"/>
  <c r="P30" i="18" s="1"/>
  <c r="E36" i="1"/>
  <c r="E47" i="18" s="1"/>
  <c r="E18" i="1"/>
  <c r="E62" i="19" s="1"/>
  <c r="E12" i="1"/>
  <c r="E56" i="19" s="1"/>
  <c r="E9" i="1"/>
  <c r="E18" i="19" s="1"/>
  <c r="E27" i="1"/>
  <c r="E56" i="18" s="1"/>
  <c r="E11" i="1"/>
  <c r="E32" i="19" s="1"/>
  <c r="E10" i="1"/>
  <c r="E8" i="19" s="1"/>
  <c r="E5" i="1"/>
  <c r="E50" i="19" s="1"/>
  <c r="E7" i="6" l="1"/>
  <c r="E36" i="25" s="1"/>
  <c r="H4" i="4"/>
  <c r="E50" i="23" s="1"/>
  <c r="E4" i="4"/>
  <c r="E48" i="23" s="1"/>
  <c r="H2" i="4"/>
  <c r="E6" i="23" s="1"/>
  <c r="E2" i="4"/>
  <c r="E4" i="23" s="1"/>
  <c r="E10" i="3"/>
  <c r="E24" i="22" s="1"/>
  <c r="E12" i="3"/>
  <c r="E12" i="22" s="1"/>
  <c r="E8" i="3"/>
  <c r="E34" i="22" s="1"/>
  <c r="E2" i="3"/>
  <c r="E4" i="22" s="1"/>
  <c r="E42" i="1"/>
  <c r="P36" i="18" s="1"/>
  <c r="E14" i="1"/>
  <c r="E60" i="19" s="1"/>
  <c r="E22" i="1"/>
  <c r="E10" i="19" s="1"/>
  <c r="E17" i="1"/>
  <c r="E58" i="19" s="1"/>
  <c r="E16" i="1"/>
  <c r="E16" i="19" s="1"/>
  <c r="E8" i="1"/>
  <c r="E36" i="19" s="1"/>
  <c r="E2" i="1"/>
  <c r="E4" i="19" s="1"/>
  <c r="E45" i="9" l="1"/>
  <c r="E25" i="30" s="1"/>
  <c r="E23" i="15" l="1"/>
  <c r="E10" i="39" s="1"/>
  <c r="H9" i="14"/>
  <c r="E54" i="38" s="1"/>
  <c r="E9" i="14"/>
  <c r="E52" i="38" s="1"/>
  <c r="E48" i="13"/>
  <c r="E41" i="36" s="1"/>
  <c r="E38" i="13"/>
  <c r="O11" i="36" s="1"/>
  <c r="E47" i="13"/>
  <c r="O15" i="36" s="1"/>
  <c r="E46" i="13"/>
  <c r="E35" i="36" s="1"/>
  <c r="E45" i="13"/>
  <c r="O25" i="36" s="1"/>
  <c r="E37" i="13"/>
  <c r="E19" i="36" s="1"/>
  <c r="E11" i="13"/>
  <c r="E48" i="37" s="1"/>
  <c r="E9" i="13"/>
  <c r="E34" i="37" s="1"/>
  <c r="H17" i="10"/>
  <c r="E17" i="10"/>
  <c r="E16" i="9"/>
  <c r="E62" i="31" s="1"/>
  <c r="E28" i="9"/>
  <c r="E21" i="30" s="1"/>
  <c r="E17" i="9"/>
  <c r="E54" i="31" s="1"/>
  <c r="E38" i="9" l="1"/>
  <c r="E55" i="30" s="1"/>
  <c r="E11" i="15" l="1"/>
  <c r="E44" i="39" s="1"/>
  <c r="E15" i="11"/>
  <c r="E46" i="34" s="1"/>
  <c r="E14" i="11" l="1"/>
  <c r="E28" i="34" s="1"/>
  <c r="E43" i="9"/>
  <c r="E35" i="30" s="1"/>
  <c r="E18" i="7"/>
  <c r="E60" i="28" s="1"/>
  <c r="E28" i="6"/>
  <c r="E21" i="24" s="1"/>
  <c r="E32" i="1"/>
  <c r="P56" i="18" s="1"/>
  <c r="E18" i="9" l="1"/>
  <c r="E60" i="31" s="1"/>
</calcChain>
</file>

<file path=xl/sharedStrings.xml><?xml version="1.0" encoding="utf-8"?>
<sst xmlns="http://schemas.openxmlformats.org/spreadsheetml/2006/main" count="2926" uniqueCount="904">
  <si>
    <t>安田　光</t>
    <rPh sb="0" eb="2">
      <t>ヤスダ</t>
    </rPh>
    <rPh sb="3" eb="4">
      <t>ヒカ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</si>
  <si>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</si>
  <si>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</si>
  <si>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</si>
  <si>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飯島　光</t>
    <rPh sb="0" eb="2">
      <t>イイジマ</t>
    </rPh>
    <rPh sb="3" eb="4">
      <t>ヒカル</t>
    </rPh>
    <phoneticPr fontId="2"/>
  </si>
  <si>
    <t>松岡　優貴</t>
    <rPh sb="0" eb="2">
      <t>マツオカ</t>
    </rPh>
    <rPh sb="3" eb="5">
      <t>ユウキ</t>
    </rPh>
    <phoneticPr fontId="2"/>
  </si>
  <si>
    <t>三笠TS</t>
    <rPh sb="0" eb="2">
      <t>ミカサ</t>
    </rPh>
    <phoneticPr fontId="2"/>
  </si>
  <si>
    <t>佐々木　駿弥</t>
    <rPh sb="0" eb="3">
      <t>ササキ</t>
    </rPh>
    <rPh sb="4" eb="6">
      <t>シュンヤ</t>
    </rPh>
    <phoneticPr fontId="2"/>
  </si>
  <si>
    <t>茨城中</t>
    <rPh sb="0" eb="2">
      <t>イバラキ</t>
    </rPh>
    <rPh sb="2" eb="3">
      <t>チュウ</t>
    </rPh>
    <phoneticPr fontId="2"/>
  </si>
  <si>
    <t>五位淵　羽奈子</t>
    <rPh sb="0" eb="3">
      <t>ゴイブチ</t>
    </rPh>
    <rPh sb="4" eb="7">
      <t>ハナコ</t>
    </rPh>
    <phoneticPr fontId="2"/>
  </si>
  <si>
    <t>山岸　大晟</t>
    <rPh sb="0" eb="2">
      <t>ヤマギシ</t>
    </rPh>
    <rPh sb="3" eb="5">
      <t>タイセイ</t>
    </rPh>
    <phoneticPr fontId="2"/>
  </si>
  <si>
    <t>寺田　美郷</t>
    <rPh sb="0" eb="2">
      <t>テラダ</t>
    </rPh>
    <rPh sb="3" eb="5">
      <t>ミサト</t>
    </rPh>
    <phoneticPr fontId="2"/>
  </si>
  <si>
    <t>堀江　美貴</t>
    <rPh sb="0" eb="2">
      <t>ホリエ</t>
    </rPh>
    <rPh sb="3" eb="5">
      <t>ミキ</t>
    </rPh>
    <phoneticPr fontId="2"/>
  </si>
  <si>
    <t>取手聖徳</t>
    <rPh sb="0" eb="2">
      <t>トリデ</t>
    </rPh>
    <rPh sb="2" eb="4">
      <t>セイトク</t>
    </rPh>
    <phoneticPr fontId="2"/>
  </si>
  <si>
    <t>江頭　美紅</t>
    <rPh sb="0" eb="2">
      <t>エガシラ</t>
    </rPh>
    <rPh sb="3" eb="4">
      <t>ビ</t>
    </rPh>
    <rPh sb="4" eb="5">
      <t>ベニ</t>
    </rPh>
    <phoneticPr fontId="2"/>
  </si>
  <si>
    <t>大島　弘也</t>
    <rPh sb="0" eb="2">
      <t>オオシマ</t>
    </rPh>
    <rPh sb="3" eb="5">
      <t>ヒロヤ</t>
    </rPh>
    <phoneticPr fontId="2"/>
  </si>
  <si>
    <t>霞南至健TC</t>
    <rPh sb="0" eb="4">
      <t>カスミミナミシケン</t>
    </rPh>
    <phoneticPr fontId="2"/>
  </si>
  <si>
    <t>西村　敏喜</t>
    <rPh sb="0" eb="2">
      <t>ニシムラ</t>
    </rPh>
    <rPh sb="3" eb="5">
      <t>トシキ</t>
    </rPh>
    <phoneticPr fontId="2"/>
  </si>
  <si>
    <t>智学館中</t>
    <rPh sb="0" eb="1">
      <t>チ</t>
    </rPh>
    <rPh sb="1" eb="2">
      <t>ガク</t>
    </rPh>
    <rPh sb="2" eb="3">
      <t>カン</t>
    </rPh>
    <rPh sb="3" eb="4">
      <t>ナカ</t>
    </rPh>
    <phoneticPr fontId="2"/>
  </si>
  <si>
    <t>猪瀬 里留</t>
    <rPh sb="0" eb="2">
      <t>イノセ</t>
    </rPh>
    <rPh sb="3" eb="4">
      <t>サト</t>
    </rPh>
    <rPh sb="4" eb="5">
      <t>ト</t>
    </rPh>
    <phoneticPr fontId="2"/>
  </si>
  <si>
    <t>上坂 真菜</t>
  </si>
  <si>
    <t>白井大輔</t>
    <rPh sb="0" eb="2">
      <t>シライ</t>
    </rPh>
    <rPh sb="2" eb="4">
      <t>ダイスケ</t>
    </rPh>
    <phoneticPr fontId="2"/>
  </si>
  <si>
    <t>木村　祥万</t>
    <rPh sb="0" eb="2">
      <t>キムラ</t>
    </rPh>
    <rPh sb="3" eb="4">
      <t>ショウ</t>
    </rPh>
    <rPh sb="4" eb="5">
      <t>マン</t>
    </rPh>
    <phoneticPr fontId="2"/>
  </si>
  <si>
    <t>谷井　凱斗</t>
    <rPh sb="0" eb="2">
      <t>タニイ</t>
    </rPh>
    <rPh sb="3" eb="5">
      <t>カイト</t>
    </rPh>
    <phoneticPr fontId="2"/>
  </si>
  <si>
    <t>安城　壮大</t>
    <rPh sb="0" eb="2">
      <t>アジロ</t>
    </rPh>
    <rPh sb="3" eb="4">
      <t>ソウ</t>
    </rPh>
    <rPh sb="4" eb="5">
      <t>ダイ</t>
    </rPh>
    <phoneticPr fontId="2"/>
  </si>
  <si>
    <t>川村　日冴</t>
    <rPh sb="0" eb="2">
      <t>カワムラ</t>
    </rPh>
    <rPh sb="3" eb="4">
      <t>ヒ</t>
    </rPh>
    <rPh sb="4" eb="5">
      <t>サ</t>
    </rPh>
    <phoneticPr fontId="2"/>
  </si>
  <si>
    <t>児玉　啓太</t>
    <rPh sb="0" eb="2">
      <t>コダマ</t>
    </rPh>
    <rPh sb="3" eb="5">
      <t>ケイタ</t>
    </rPh>
    <phoneticPr fontId="2"/>
  </si>
  <si>
    <t>佐々木　壮太</t>
    <rPh sb="0" eb="3">
      <t>ササキ</t>
    </rPh>
    <rPh sb="4" eb="6">
      <t>ソウタ</t>
    </rPh>
    <phoneticPr fontId="2"/>
  </si>
  <si>
    <t>佐々木　悠太</t>
    <rPh sb="0" eb="3">
      <t>ササキ</t>
    </rPh>
    <rPh sb="4" eb="6">
      <t>ユウタ</t>
    </rPh>
    <phoneticPr fontId="2"/>
  </si>
  <si>
    <t>清水　颯介</t>
    <rPh sb="0" eb="2">
      <t>シミズ</t>
    </rPh>
    <rPh sb="3" eb="5">
      <t>ソウスケ</t>
    </rPh>
    <phoneticPr fontId="2"/>
  </si>
  <si>
    <t>野武　優希</t>
    <rPh sb="0" eb="1">
      <t>ノ</t>
    </rPh>
    <rPh sb="1" eb="2">
      <t>タケ</t>
    </rPh>
    <rPh sb="3" eb="5">
      <t>ユウキ</t>
    </rPh>
    <phoneticPr fontId="2"/>
  </si>
  <si>
    <t>相沢　太郎</t>
    <rPh sb="0" eb="2">
      <t>アイザワ</t>
    </rPh>
    <rPh sb="3" eb="5">
      <t>タロウ</t>
    </rPh>
    <phoneticPr fontId="2"/>
  </si>
  <si>
    <t>高宮　虎太郎</t>
    <rPh sb="0" eb="2">
      <t>タカミヤ</t>
    </rPh>
    <rPh sb="3" eb="6">
      <t>コタロウ</t>
    </rPh>
    <phoneticPr fontId="2"/>
  </si>
  <si>
    <t>林　愛子</t>
    <rPh sb="0" eb="1">
      <t>ハヤシ</t>
    </rPh>
    <rPh sb="2" eb="4">
      <t>アイコ</t>
    </rPh>
    <phoneticPr fontId="2"/>
  </si>
  <si>
    <t>申 乾浩</t>
    <phoneticPr fontId="2"/>
  </si>
  <si>
    <t>KCJTA</t>
    <phoneticPr fontId="2"/>
  </si>
  <si>
    <t>皆川　遼太郎</t>
    <phoneticPr fontId="2"/>
  </si>
  <si>
    <t>中村　佳介</t>
    <phoneticPr fontId="2"/>
  </si>
  <si>
    <t>申　乾浩</t>
    <phoneticPr fontId="2"/>
  </si>
  <si>
    <t>遠藤　悠馬</t>
    <phoneticPr fontId="2"/>
  </si>
  <si>
    <t>中野　太悟</t>
    <phoneticPr fontId="2"/>
  </si>
  <si>
    <t>北原　優輝</t>
    <phoneticPr fontId="2"/>
  </si>
  <si>
    <t>遠藤　出帆</t>
    <phoneticPr fontId="2"/>
  </si>
  <si>
    <t>金　東鉱</t>
    <phoneticPr fontId="2"/>
  </si>
  <si>
    <t>藤田　裕暉</t>
    <phoneticPr fontId="2"/>
  </si>
  <si>
    <t>吉田　孝太郎</t>
    <phoneticPr fontId="2"/>
  </si>
  <si>
    <t>丹下　将太</t>
    <phoneticPr fontId="2"/>
  </si>
  <si>
    <t>小林　良徳</t>
    <phoneticPr fontId="2"/>
  </si>
  <si>
    <t>松尾　滉哉</t>
    <phoneticPr fontId="2"/>
  </si>
  <si>
    <t>松崎　稜太朗</t>
    <phoneticPr fontId="2"/>
  </si>
  <si>
    <t>石川　奨馬</t>
    <phoneticPr fontId="2"/>
  </si>
  <si>
    <t>飯島　崇裕</t>
    <phoneticPr fontId="2"/>
  </si>
  <si>
    <t>安田　光</t>
    <phoneticPr fontId="2"/>
  </si>
  <si>
    <t>TSO</t>
    <phoneticPr fontId="2"/>
  </si>
  <si>
    <t>申　ジホ</t>
    <phoneticPr fontId="2"/>
  </si>
  <si>
    <t>近野　豪樹</t>
    <phoneticPr fontId="2"/>
  </si>
  <si>
    <t>近野　豪樹</t>
    <phoneticPr fontId="2"/>
  </si>
  <si>
    <t>KCJTA</t>
    <phoneticPr fontId="2"/>
  </si>
  <si>
    <t>鈴木　健人</t>
    <phoneticPr fontId="2"/>
  </si>
  <si>
    <t>竹島　光一</t>
    <phoneticPr fontId="2"/>
  </si>
  <si>
    <t>kCJTA</t>
    <phoneticPr fontId="2"/>
  </si>
  <si>
    <t>清原　駿介</t>
    <phoneticPr fontId="2"/>
  </si>
  <si>
    <t>田子　開翔</t>
    <phoneticPr fontId="2"/>
  </si>
  <si>
    <t>三浦　侑也</t>
    <phoneticPr fontId="2"/>
  </si>
  <si>
    <t>畑澤　真大</t>
    <phoneticPr fontId="2"/>
  </si>
  <si>
    <t>KCJTA</t>
    <phoneticPr fontId="2"/>
  </si>
  <si>
    <t>KCJTA</t>
    <phoneticPr fontId="2"/>
  </si>
  <si>
    <t>田子　開翔</t>
    <phoneticPr fontId="2"/>
  </si>
  <si>
    <t>赤松　果林</t>
    <phoneticPr fontId="2"/>
  </si>
  <si>
    <t>五頭　蘭</t>
    <phoneticPr fontId="2"/>
  </si>
  <si>
    <t>石川　莉咲</t>
    <phoneticPr fontId="2"/>
  </si>
  <si>
    <t>藤原　大生</t>
    <rPh sb="0" eb="2">
      <t>フジワラ</t>
    </rPh>
    <rPh sb="3" eb="4">
      <t>ダイ</t>
    </rPh>
    <rPh sb="4" eb="5">
      <t>ウ</t>
    </rPh>
    <phoneticPr fontId="2"/>
  </si>
  <si>
    <t>大久保　恵将</t>
    <rPh sb="0" eb="3">
      <t>オオクボ</t>
    </rPh>
    <rPh sb="4" eb="6">
      <t>ケイマサ</t>
    </rPh>
    <phoneticPr fontId="2"/>
  </si>
  <si>
    <t>宮崎　史嗣</t>
    <rPh sb="0" eb="2">
      <t>ミヤザキ</t>
    </rPh>
    <rPh sb="3" eb="4">
      <t>フミ</t>
    </rPh>
    <rPh sb="4" eb="5">
      <t>ツ</t>
    </rPh>
    <phoneticPr fontId="2"/>
  </si>
  <si>
    <t>宇土　晟矢</t>
    <rPh sb="0" eb="2">
      <t>ウト</t>
    </rPh>
    <rPh sb="3" eb="5">
      <t>セイヤ</t>
    </rPh>
    <phoneticPr fontId="2"/>
  </si>
  <si>
    <t>出山　璃久</t>
    <rPh sb="0" eb="1">
      <t>デ</t>
    </rPh>
    <rPh sb="1" eb="2">
      <t>ヤマ</t>
    </rPh>
    <rPh sb="3" eb="5">
      <t>リク</t>
    </rPh>
    <phoneticPr fontId="2"/>
  </si>
  <si>
    <t>水町　隼也</t>
    <rPh sb="0" eb="2">
      <t>ミズマチ</t>
    </rPh>
    <rPh sb="3" eb="5">
      <t>ジュンヤ</t>
    </rPh>
    <phoneticPr fontId="2"/>
  </si>
  <si>
    <t>山口　和輝</t>
    <rPh sb="0" eb="2">
      <t>ヤマグチ</t>
    </rPh>
    <rPh sb="3" eb="5">
      <t>カズキ</t>
    </rPh>
    <phoneticPr fontId="2"/>
  </si>
  <si>
    <t>藤原　大生</t>
    <rPh sb="0" eb="2">
      <t>フジワラ</t>
    </rPh>
    <rPh sb="3" eb="5">
      <t>オオ</t>
    </rPh>
    <phoneticPr fontId="2"/>
  </si>
  <si>
    <t>日暮　春香</t>
    <rPh sb="0" eb="2">
      <t>ヒグラシ</t>
    </rPh>
    <rPh sb="3" eb="5">
      <t>ハルカ</t>
    </rPh>
    <phoneticPr fontId="2"/>
  </si>
  <si>
    <t>石原　朋佳</t>
    <rPh sb="0" eb="2">
      <t>イシハラ</t>
    </rPh>
    <rPh sb="3" eb="5">
      <t>トモカ</t>
    </rPh>
    <phoneticPr fontId="2"/>
  </si>
  <si>
    <t>塚田　明夢</t>
    <rPh sb="0" eb="2">
      <t>ツカダ</t>
    </rPh>
    <rPh sb="3" eb="4">
      <t>ア</t>
    </rPh>
    <rPh sb="4" eb="5">
      <t>ユメ</t>
    </rPh>
    <phoneticPr fontId="2"/>
  </si>
  <si>
    <t>奥野矢　莉瑠</t>
    <rPh sb="0" eb="2">
      <t>オクノ</t>
    </rPh>
    <rPh sb="2" eb="3">
      <t>ヤ</t>
    </rPh>
    <rPh sb="4" eb="6">
      <t>リル</t>
    </rPh>
    <phoneticPr fontId="2"/>
  </si>
  <si>
    <t>齊藤　康輝</t>
    <rPh sb="0" eb="2">
      <t>サイトウ</t>
    </rPh>
    <rPh sb="3" eb="4">
      <t>ヤス</t>
    </rPh>
    <rPh sb="4" eb="5">
      <t>キ</t>
    </rPh>
    <phoneticPr fontId="2"/>
  </si>
  <si>
    <t>島田　良太</t>
    <rPh sb="0" eb="2">
      <t>シマダ</t>
    </rPh>
    <rPh sb="3" eb="5">
      <t>リョウタ</t>
    </rPh>
    <phoneticPr fontId="2"/>
  </si>
  <si>
    <t>下坂　俊裕</t>
    <rPh sb="0" eb="2">
      <t>シモサカ</t>
    </rPh>
    <rPh sb="3" eb="5">
      <t>トシヒロ</t>
    </rPh>
    <phoneticPr fontId="2"/>
  </si>
  <si>
    <t>佐藤　伸吾</t>
    <rPh sb="0" eb="2">
      <t>サトウ</t>
    </rPh>
    <rPh sb="3" eb="5">
      <t>シンゴ</t>
    </rPh>
    <phoneticPr fontId="2"/>
  </si>
  <si>
    <t>渡辺　岳</t>
    <rPh sb="0" eb="2">
      <t>ワタナベ</t>
    </rPh>
    <rPh sb="3" eb="4">
      <t>ガク</t>
    </rPh>
    <phoneticPr fontId="2"/>
  </si>
  <si>
    <t>大島　一将</t>
    <rPh sb="0" eb="2">
      <t>オオシマ</t>
    </rPh>
    <rPh sb="3" eb="5">
      <t>カズマサ</t>
    </rPh>
    <phoneticPr fontId="2"/>
  </si>
  <si>
    <t>内田　渉</t>
    <rPh sb="0" eb="2">
      <t>ウチダ</t>
    </rPh>
    <rPh sb="3" eb="4">
      <t>ワタル</t>
    </rPh>
    <phoneticPr fontId="2"/>
  </si>
  <si>
    <t>鳥羽　和樹</t>
    <rPh sb="0" eb="2">
      <t>トバ</t>
    </rPh>
    <rPh sb="3" eb="5">
      <t>カズキ</t>
    </rPh>
    <phoneticPr fontId="2"/>
  </si>
  <si>
    <t>並木　拓磨</t>
    <rPh sb="0" eb="2">
      <t>ナミキ</t>
    </rPh>
    <rPh sb="3" eb="4">
      <t>タク</t>
    </rPh>
    <rPh sb="4" eb="5">
      <t>マ</t>
    </rPh>
    <phoneticPr fontId="2"/>
  </si>
  <si>
    <t>横田　凌</t>
    <rPh sb="0" eb="2">
      <t>ヨコタ</t>
    </rPh>
    <rPh sb="3" eb="4">
      <t>リョウ</t>
    </rPh>
    <phoneticPr fontId="2"/>
  </si>
  <si>
    <t>竹野　海斗</t>
    <rPh sb="0" eb="2">
      <t>タケノ</t>
    </rPh>
    <rPh sb="3" eb="4">
      <t>ウミ</t>
    </rPh>
    <rPh sb="4" eb="5">
      <t>ト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</si>
  <si>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</si>
  <si>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多田　兼太朗</t>
    <rPh sb="0" eb="2">
      <t>タダ</t>
    </rPh>
    <rPh sb="3" eb="4">
      <t>ケン</t>
    </rPh>
    <rPh sb="4" eb="6">
      <t>タロウ</t>
    </rPh>
    <phoneticPr fontId="2"/>
  </si>
  <si>
    <t>三田寺　大一</t>
    <rPh sb="0" eb="2">
      <t>ミタ</t>
    </rPh>
    <rPh sb="2" eb="3">
      <t>デラ</t>
    </rPh>
    <rPh sb="4" eb="5">
      <t>ダイ</t>
    </rPh>
    <rPh sb="5" eb="6">
      <t>イチ</t>
    </rPh>
    <phoneticPr fontId="2"/>
  </si>
  <si>
    <t>霞ヶ浦高</t>
    <phoneticPr fontId="2"/>
  </si>
  <si>
    <t>霞ヶ浦高</t>
    <rPh sb="0" eb="3">
      <t>カスミガウラ</t>
    </rPh>
    <rPh sb="3" eb="4">
      <t>コウ</t>
    </rPh>
    <phoneticPr fontId="2"/>
  </si>
  <si>
    <t>水町　隼也</t>
    <rPh sb="0" eb="2">
      <t>ミズマチ</t>
    </rPh>
    <rPh sb="3" eb="4">
      <t>ジュン</t>
    </rPh>
    <rPh sb="4" eb="5">
      <t>ヤ</t>
    </rPh>
    <phoneticPr fontId="2"/>
  </si>
  <si>
    <t>東洋牛久高</t>
    <rPh sb="0" eb="2">
      <t>トウヨウ</t>
    </rPh>
    <rPh sb="2" eb="4">
      <t>ウシク</t>
    </rPh>
    <rPh sb="4" eb="5">
      <t>コウ</t>
    </rPh>
    <phoneticPr fontId="2"/>
  </si>
  <si>
    <t>押野　実柚</t>
    <rPh sb="0" eb="2">
      <t>オシノ</t>
    </rPh>
    <rPh sb="3" eb="4">
      <t>ミ</t>
    </rPh>
    <rPh sb="4" eb="5">
      <t>ユ</t>
    </rPh>
    <phoneticPr fontId="2"/>
  </si>
  <si>
    <t>野村　せりな</t>
    <rPh sb="0" eb="2">
      <t>ノムラ</t>
    </rPh>
    <phoneticPr fontId="2"/>
  </si>
  <si>
    <t>谷上　明</t>
    <rPh sb="0" eb="1">
      <t>タニ</t>
    </rPh>
    <rPh sb="1" eb="2">
      <t>ウエ</t>
    </rPh>
    <rPh sb="3" eb="4">
      <t>アキラ</t>
    </rPh>
    <phoneticPr fontId="2"/>
  </si>
  <si>
    <t>押野　実柚</t>
    <rPh sb="0" eb="2">
      <t>オシノ</t>
    </rPh>
    <rPh sb="3" eb="4">
      <t>ジツ</t>
    </rPh>
    <rPh sb="4" eb="5">
      <t>ユズ</t>
    </rPh>
    <phoneticPr fontId="2"/>
  </si>
  <si>
    <t>森山　翔太</t>
    <rPh sb="0" eb="2">
      <t>モリヤマ</t>
    </rPh>
    <rPh sb="3" eb="5">
      <t>ショウタ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</si>
  <si>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</si>
  <si>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武田　晴信</t>
    <rPh sb="0" eb="2">
      <t>タケダ</t>
    </rPh>
    <rPh sb="3" eb="5">
      <t>ハルノブ</t>
    </rPh>
    <phoneticPr fontId="2"/>
  </si>
  <si>
    <t>斎藤　康輝</t>
    <rPh sb="0" eb="2">
      <t>サイトウ</t>
    </rPh>
    <rPh sb="3" eb="5">
      <t>ヤステル</t>
    </rPh>
    <phoneticPr fontId="2"/>
  </si>
  <si>
    <t>石井　大暉</t>
    <rPh sb="0" eb="2">
      <t>イシイ</t>
    </rPh>
    <rPh sb="3" eb="4">
      <t>ダイ</t>
    </rPh>
    <rPh sb="4" eb="5">
      <t>キ</t>
    </rPh>
    <phoneticPr fontId="2"/>
  </si>
  <si>
    <t>町田　悠眞</t>
  </si>
  <si>
    <t>清真高</t>
  </si>
  <si>
    <t>小岩井　芳季</t>
  </si>
  <si>
    <t>佐柳　宏一</t>
  </si>
  <si>
    <t>大高　圭悟</t>
  </si>
  <si>
    <t>池田　知紀</t>
  </si>
  <si>
    <t>中原　佑基</t>
  </si>
  <si>
    <t>関戸　一翔</t>
  </si>
  <si>
    <t>真尾　亮佑</t>
    <rPh sb="0" eb="2">
      <t>マオ</t>
    </rPh>
    <rPh sb="3" eb="5">
      <t>リョウスケ</t>
    </rPh>
    <phoneticPr fontId="2"/>
  </si>
  <si>
    <t>黒澤　聡</t>
    <rPh sb="0" eb="2">
      <t>クロサワ</t>
    </rPh>
    <rPh sb="3" eb="4">
      <t>サトシ</t>
    </rPh>
    <phoneticPr fontId="2"/>
  </si>
  <si>
    <t>エースＴＡ</t>
    <phoneticPr fontId="2"/>
  </si>
  <si>
    <t>佐藤　大心</t>
    <rPh sb="0" eb="2">
      <t>サトウ</t>
    </rPh>
    <rPh sb="3" eb="5">
      <t>ダイシン</t>
    </rPh>
    <phoneticPr fontId="2"/>
  </si>
  <si>
    <t>岩間　　駿</t>
    <rPh sb="0" eb="2">
      <t>イワマ</t>
    </rPh>
    <rPh sb="4" eb="5">
      <t>シュン</t>
    </rPh>
    <phoneticPr fontId="2"/>
  </si>
  <si>
    <t>和田　　洸</t>
    <rPh sb="0" eb="2">
      <t>ワダ</t>
    </rPh>
    <rPh sb="4" eb="5">
      <t>コウ</t>
    </rPh>
    <phoneticPr fontId="2"/>
  </si>
  <si>
    <t>木下　大誠</t>
    <rPh sb="0" eb="2">
      <t>キノシタ</t>
    </rPh>
    <rPh sb="3" eb="4">
      <t>オオ</t>
    </rPh>
    <rPh sb="4" eb="5">
      <t>マコト</t>
    </rPh>
    <phoneticPr fontId="2"/>
  </si>
  <si>
    <t>小湊　琉空</t>
    <rPh sb="0" eb="2">
      <t>コミナト</t>
    </rPh>
    <rPh sb="3" eb="4">
      <t>リュウ</t>
    </rPh>
    <rPh sb="4" eb="5">
      <t>ソラ</t>
    </rPh>
    <phoneticPr fontId="2"/>
  </si>
  <si>
    <t>ＮＦＳＣ</t>
    <phoneticPr fontId="2"/>
  </si>
  <si>
    <t>鈴木　綺羅</t>
    <rPh sb="0" eb="2">
      <t>スズキ</t>
    </rPh>
    <rPh sb="3" eb="5">
      <t>キラ</t>
    </rPh>
    <phoneticPr fontId="2"/>
  </si>
  <si>
    <t>佐藤　大和</t>
    <rPh sb="0" eb="2">
      <t>サトウ</t>
    </rPh>
    <rPh sb="3" eb="5">
      <t>ヤマト</t>
    </rPh>
    <phoneticPr fontId="2"/>
  </si>
  <si>
    <t>水庭　褒斗生</t>
    <rPh sb="0" eb="1">
      <t>ミズ</t>
    </rPh>
    <rPh sb="1" eb="2">
      <t>ニワ</t>
    </rPh>
    <rPh sb="3" eb="4">
      <t>ホ</t>
    </rPh>
    <rPh sb="4" eb="5">
      <t>ト</t>
    </rPh>
    <rPh sb="5" eb="6">
      <t>ナマ</t>
    </rPh>
    <phoneticPr fontId="2"/>
  </si>
  <si>
    <t>松本　陽玖</t>
    <rPh sb="0" eb="2">
      <t>マツモト</t>
    </rPh>
    <rPh sb="3" eb="4">
      <t>ヨウ</t>
    </rPh>
    <rPh sb="4" eb="5">
      <t>ク</t>
    </rPh>
    <phoneticPr fontId="2"/>
  </si>
  <si>
    <t>飯田　優花</t>
    <rPh sb="0" eb="2">
      <t>イイダ</t>
    </rPh>
    <rPh sb="3" eb="5">
      <t>ユウカ</t>
    </rPh>
    <phoneticPr fontId="2"/>
  </si>
  <si>
    <t>寺田　未空</t>
    <rPh sb="0" eb="2">
      <t>テラダ</t>
    </rPh>
    <rPh sb="3" eb="4">
      <t>ミ</t>
    </rPh>
    <rPh sb="4" eb="5">
      <t>ソラ</t>
    </rPh>
    <phoneticPr fontId="2"/>
  </si>
  <si>
    <t>取手聖徳高</t>
    <rPh sb="0" eb="2">
      <t>トリデ</t>
    </rPh>
    <rPh sb="2" eb="4">
      <t>セイトク</t>
    </rPh>
    <rPh sb="4" eb="5">
      <t>コウ</t>
    </rPh>
    <phoneticPr fontId="2"/>
  </si>
  <si>
    <t>AschT.A</t>
    <phoneticPr fontId="2"/>
  </si>
  <si>
    <t>武田 侑馬</t>
    <rPh sb="0" eb="2">
      <t>タケダ</t>
    </rPh>
    <rPh sb="3" eb="4">
      <t>ユウ</t>
    </rPh>
    <rPh sb="4" eb="5">
      <t>ウマ</t>
    </rPh>
    <phoneticPr fontId="2"/>
  </si>
  <si>
    <t>増田 雅也</t>
    <rPh sb="0" eb="2">
      <t>マスダ</t>
    </rPh>
    <rPh sb="3" eb="5">
      <t>マサヤ</t>
    </rPh>
    <phoneticPr fontId="2"/>
  </si>
  <si>
    <t>Asch T.A</t>
    <phoneticPr fontId="2"/>
  </si>
  <si>
    <t>浅川　夏絵手</t>
    <rPh sb="0" eb="2">
      <t>アサカワ</t>
    </rPh>
    <rPh sb="3" eb="4">
      <t>カ</t>
    </rPh>
    <rPh sb="4" eb="5">
      <t>エ</t>
    </rPh>
    <rPh sb="5" eb="6">
      <t>テ</t>
    </rPh>
    <phoneticPr fontId="2"/>
  </si>
  <si>
    <t>齊藤　里穂</t>
    <rPh sb="0" eb="2">
      <t>サイトウ</t>
    </rPh>
    <rPh sb="3" eb="5">
      <t>リホ</t>
    </rPh>
    <phoneticPr fontId="2"/>
  </si>
  <si>
    <t>露久保　愛美</t>
    <rPh sb="0" eb="3">
      <t>ツユクボ</t>
    </rPh>
    <rPh sb="4" eb="5">
      <t>アイ</t>
    </rPh>
    <rPh sb="5" eb="6">
      <t>ミ</t>
    </rPh>
    <phoneticPr fontId="2"/>
  </si>
  <si>
    <t>山本　彩香</t>
    <rPh sb="0" eb="2">
      <t>ヤマモト</t>
    </rPh>
    <rPh sb="3" eb="5">
      <t>アヤカ</t>
    </rPh>
    <phoneticPr fontId="2"/>
  </si>
  <si>
    <t>浅川　夏絵手</t>
    <phoneticPr fontId="2"/>
  </si>
  <si>
    <t>AschT.A</t>
  </si>
  <si>
    <t>取手聖徳中</t>
    <phoneticPr fontId="2"/>
  </si>
  <si>
    <t>齊藤　里穂</t>
  </si>
  <si>
    <t>小原　萌夢</t>
    <rPh sb="0" eb="2">
      <t>コハラ</t>
    </rPh>
    <rPh sb="3" eb="4">
      <t>モエ</t>
    </rPh>
    <rPh sb="4" eb="5">
      <t>ユメ</t>
    </rPh>
    <phoneticPr fontId="2"/>
  </si>
  <si>
    <t>森　唯奈</t>
    <rPh sb="0" eb="1">
      <t>モリ</t>
    </rPh>
    <rPh sb="2" eb="3">
      <t>ユイ</t>
    </rPh>
    <rPh sb="3" eb="4">
      <t>ナ</t>
    </rPh>
    <phoneticPr fontId="2"/>
  </si>
  <si>
    <t>田口　優花</t>
    <rPh sb="0" eb="2">
      <t>タグチ</t>
    </rPh>
    <rPh sb="3" eb="5">
      <t>ユウカ</t>
    </rPh>
    <phoneticPr fontId="2"/>
  </si>
  <si>
    <t>大木　優里</t>
    <rPh sb="0" eb="2">
      <t>オオキ</t>
    </rPh>
    <rPh sb="3" eb="5">
      <t>ユウリ</t>
    </rPh>
    <phoneticPr fontId="2"/>
  </si>
  <si>
    <t>石森　美羽</t>
    <rPh sb="0" eb="2">
      <t>イシモリ</t>
    </rPh>
    <rPh sb="3" eb="5">
      <t>ミウ</t>
    </rPh>
    <phoneticPr fontId="2"/>
  </si>
  <si>
    <t xml:space="preserve">  AschT.A</t>
    <phoneticPr fontId="2"/>
  </si>
  <si>
    <t xml:space="preserve">   AschT.A</t>
    <phoneticPr fontId="2"/>
  </si>
  <si>
    <t>飯島　琉人</t>
    <rPh sb="0" eb="2">
      <t>イイジマ</t>
    </rPh>
    <rPh sb="3" eb="4">
      <t>リュウ</t>
    </rPh>
    <rPh sb="4" eb="5">
      <t>ト</t>
    </rPh>
    <phoneticPr fontId="2"/>
  </si>
  <si>
    <t>小西　真朱</t>
    <rPh sb="0" eb="2">
      <t>コニシ</t>
    </rPh>
    <rPh sb="3" eb="4">
      <t>マ</t>
    </rPh>
    <rPh sb="4" eb="5">
      <t>シュ</t>
    </rPh>
    <phoneticPr fontId="2"/>
  </si>
  <si>
    <t>稲場　萌花</t>
    <rPh sb="0" eb="2">
      <t>イナバ</t>
    </rPh>
    <rPh sb="3" eb="5">
      <t>モエカ</t>
    </rPh>
    <phoneticPr fontId="2"/>
  </si>
  <si>
    <t>深野　莉々子</t>
    <rPh sb="0" eb="2">
      <t>フカノ</t>
    </rPh>
    <rPh sb="3" eb="4">
      <t>リ</t>
    </rPh>
    <rPh sb="5" eb="6">
      <t>コ</t>
    </rPh>
    <phoneticPr fontId="2"/>
  </si>
  <si>
    <t>寺田　帆花</t>
    <rPh sb="0" eb="2">
      <t>テラダ</t>
    </rPh>
    <rPh sb="3" eb="5">
      <t>ホノカ</t>
    </rPh>
    <phoneticPr fontId="2"/>
  </si>
  <si>
    <t>角田　時生</t>
    <rPh sb="0" eb="2">
      <t>カクタ</t>
    </rPh>
    <rPh sb="3" eb="5">
      <t>トキオ</t>
    </rPh>
    <phoneticPr fontId="2"/>
  </si>
  <si>
    <t>林　幹人</t>
    <rPh sb="0" eb="1">
      <t>ハヤシ</t>
    </rPh>
    <rPh sb="2" eb="4">
      <t>ミキト</t>
    </rPh>
    <phoneticPr fontId="2"/>
  </si>
  <si>
    <t>武田　直樹</t>
    <rPh sb="0" eb="2">
      <t>タケダ</t>
    </rPh>
    <rPh sb="3" eb="5">
      <t>ナオキ</t>
    </rPh>
    <phoneticPr fontId="2"/>
  </si>
  <si>
    <t>鈴木　悠斗</t>
    <rPh sb="0" eb="2">
      <t>スズキ</t>
    </rPh>
    <rPh sb="3" eb="5">
      <t>ユウト</t>
    </rPh>
    <phoneticPr fontId="2"/>
  </si>
  <si>
    <t>塚本　駿太</t>
    <rPh sb="0" eb="2">
      <t>ツカモト</t>
    </rPh>
    <rPh sb="3" eb="5">
      <t>シュンタ</t>
    </rPh>
    <phoneticPr fontId="2"/>
  </si>
  <si>
    <t>石毛　悠陽</t>
    <rPh sb="0" eb="2">
      <t>イシゲ</t>
    </rPh>
    <rPh sb="3" eb="4">
      <t>ユウ</t>
    </rPh>
    <rPh sb="4" eb="5">
      <t>ヒ</t>
    </rPh>
    <phoneticPr fontId="2"/>
  </si>
  <si>
    <t>四月朔日　周</t>
    <rPh sb="0" eb="2">
      <t>シガツ</t>
    </rPh>
    <rPh sb="2" eb="3">
      <t>サク</t>
    </rPh>
    <rPh sb="3" eb="4">
      <t>ヒ</t>
    </rPh>
    <rPh sb="5" eb="6">
      <t>シュウ</t>
    </rPh>
    <phoneticPr fontId="2"/>
  </si>
  <si>
    <t>柴崎　航平</t>
    <rPh sb="0" eb="2">
      <t>シバサキ</t>
    </rPh>
    <rPh sb="3" eb="5">
      <t>コウヘイ</t>
    </rPh>
    <phoneticPr fontId="2"/>
  </si>
  <si>
    <t>池田　あきら</t>
    <rPh sb="0" eb="2">
      <t>イケダ</t>
    </rPh>
    <phoneticPr fontId="2"/>
  </si>
  <si>
    <t>齋藤　辰哉</t>
    <rPh sb="0" eb="2">
      <t>サイトウ</t>
    </rPh>
    <rPh sb="3" eb="5">
      <t>タツヤ</t>
    </rPh>
    <phoneticPr fontId="2"/>
  </si>
  <si>
    <t>鈴木　尚也</t>
    <rPh sb="0" eb="2">
      <t>スズキ</t>
    </rPh>
    <rPh sb="3" eb="5">
      <t>ナオヤ</t>
    </rPh>
    <phoneticPr fontId="2"/>
  </si>
  <si>
    <t>ＣＳＪ</t>
    <phoneticPr fontId="2"/>
  </si>
  <si>
    <t>菅野　楓</t>
    <rPh sb="0" eb="2">
      <t>スガノ</t>
    </rPh>
    <rPh sb="3" eb="4">
      <t>カエデ</t>
    </rPh>
    <phoneticPr fontId="2"/>
  </si>
  <si>
    <t>布袋　美春</t>
    <rPh sb="0" eb="2">
      <t>ホテイ</t>
    </rPh>
    <rPh sb="3" eb="5">
      <t>ミハル</t>
    </rPh>
    <phoneticPr fontId="2"/>
  </si>
  <si>
    <t>遠藤　拓海</t>
    <rPh sb="0" eb="2">
      <t>エンドウ</t>
    </rPh>
    <rPh sb="3" eb="5">
      <t>タクミ</t>
    </rPh>
    <phoneticPr fontId="2"/>
  </si>
  <si>
    <t>井野　光</t>
    <rPh sb="0" eb="2">
      <t>イノ</t>
    </rPh>
    <rPh sb="3" eb="4">
      <t>ヒカ</t>
    </rPh>
    <phoneticPr fontId="2"/>
  </si>
  <si>
    <t>中沢　優里</t>
    <rPh sb="0" eb="2">
      <t>ナカザワ</t>
    </rPh>
    <rPh sb="3" eb="4">
      <t>ユウ</t>
    </rPh>
    <rPh sb="4" eb="5">
      <t>サト</t>
    </rPh>
    <phoneticPr fontId="2"/>
  </si>
  <si>
    <t>佐々木　智哉</t>
    <rPh sb="0" eb="3">
      <t>ササキ</t>
    </rPh>
    <rPh sb="4" eb="6">
      <t>チヤ</t>
    </rPh>
    <phoneticPr fontId="2"/>
  </si>
  <si>
    <t>ＪＡＣ</t>
    <phoneticPr fontId="2"/>
  </si>
  <si>
    <t>遠藤　悠馬</t>
    <rPh sb="0" eb="2">
      <t>エンドウ</t>
    </rPh>
    <rPh sb="3" eb="5">
      <t>ユウマ</t>
    </rPh>
    <phoneticPr fontId="2"/>
  </si>
  <si>
    <t>ＴＰ波崎</t>
    <rPh sb="2" eb="4">
      <t>ハサキ</t>
    </rPh>
    <phoneticPr fontId="2"/>
  </si>
  <si>
    <t>塙　聖矢</t>
    <rPh sb="0" eb="1">
      <t>ハナワ</t>
    </rPh>
    <rPh sb="2" eb="3">
      <t>セイ</t>
    </rPh>
    <rPh sb="3" eb="4">
      <t>ヤ</t>
    </rPh>
    <phoneticPr fontId="2"/>
  </si>
  <si>
    <t>吉川　和秀</t>
    <rPh sb="0" eb="2">
      <t>ヨシカワ</t>
    </rPh>
    <rPh sb="3" eb="5">
      <t>カズヒデ</t>
    </rPh>
    <phoneticPr fontId="2"/>
  </si>
  <si>
    <t>熊田　斐斗</t>
    <rPh sb="0" eb="2">
      <t>クマダ</t>
    </rPh>
    <rPh sb="3" eb="4">
      <t>カイ</t>
    </rPh>
    <rPh sb="4" eb="5">
      <t>ト</t>
    </rPh>
    <phoneticPr fontId="2"/>
  </si>
  <si>
    <t>TP波崎</t>
    <rPh sb="2" eb="4">
      <t>ハサキ</t>
    </rPh>
    <phoneticPr fontId="2"/>
  </si>
  <si>
    <t>大宮　誠菜</t>
  </si>
  <si>
    <t xml:space="preserve"> 柴田　あさぎ</t>
  </si>
  <si>
    <t>先崎　楓花</t>
  </si>
  <si>
    <t>福田　聖奈</t>
  </si>
  <si>
    <t xml:space="preserve"> 陰山　なずな</t>
  </si>
  <si>
    <t>小泉　結麻</t>
    <rPh sb="0" eb="2">
      <t>コイズミ</t>
    </rPh>
    <rPh sb="3" eb="4">
      <t>ムス</t>
    </rPh>
    <rPh sb="4" eb="5">
      <t>アサ</t>
    </rPh>
    <phoneticPr fontId="2"/>
  </si>
  <si>
    <t>寺山　彬叡</t>
    <rPh sb="0" eb="2">
      <t>テラヤマ</t>
    </rPh>
    <rPh sb="3" eb="4">
      <t>アキラ</t>
    </rPh>
    <rPh sb="4" eb="5">
      <t>エイ</t>
    </rPh>
    <phoneticPr fontId="2"/>
  </si>
  <si>
    <t>和田　祐人</t>
    <phoneticPr fontId="2"/>
  </si>
  <si>
    <t>佐藤　温貴</t>
    <rPh sb="0" eb="2">
      <t>サトウ</t>
    </rPh>
    <rPh sb="3" eb="4">
      <t>オン</t>
    </rPh>
    <rPh sb="4" eb="5">
      <t>キ</t>
    </rPh>
    <phoneticPr fontId="2"/>
  </si>
  <si>
    <t>皆藤将人</t>
    <phoneticPr fontId="2"/>
  </si>
  <si>
    <t>菅谷　勇任</t>
    <rPh sb="0" eb="2">
      <t>スガヤ</t>
    </rPh>
    <rPh sb="3" eb="4">
      <t>ユウ</t>
    </rPh>
    <rPh sb="4" eb="5">
      <t>ニン</t>
    </rPh>
    <phoneticPr fontId="2"/>
  </si>
  <si>
    <t>大洗ビーチTC</t>
    <phoneticPr fontId="2"/>
  </si>
  <si>
    <t>大洗ビーチTC</t>
    <phoneticPr fontId="2"/>
  </si>
  <si>
    <t>池田 彩音</t>
    <phoneticPr fontId="2"/>
  </si>
  <si>
    <t>金子　彩映</t>
    <rPh sb="0" eb="2">
      <t>カネコ</t>
    </rPh>
    <rPh sb="3" eb="4">
      <t>アヤ</t>
    </rPh>
    <rPh sb="4" eb="5">
      <t>エイ</t>
    </rPh>
    <phoneticPr fontId="2"/>
  </si>
  <si>
    <t>宮﨑あかね</t>
    <phoneticPr fontId="2"/>
  </si>
  <si>
    <t>小松﨑　陸</t>
    <phoneticPr fontId="2"/>
  </si>
  <si>
    <t>園山　嘉秀</t>
    <phoneticPr fontId="2"/>
  </si>
  <si>
    <t>園山　嘉秀</t>
    <phoneticPr fontId="2"/>
  </si>
  <si>
    <t>本橋　璃武</t>
    <phoneticPr fontId="2"/>
  </si>
  <si>
    <t>後藤　魁士</t>
    <phoneticPr fontId="2"/>
  </si>
  <si>
    <t>太田　快晴</t>
    <phoneticPr fontId="2"/>
  </si>
  <si>
    <t>菅谷　哲司</t>
    <phoneticPr fontId="2"/>
  </si>
  <si>
    <t>遠峰　玄覚</t>
    <phoneticPr fontId="2"/>
  </si>
  <si>
    <t>加藤木　塁</t>
    <phoneticPr fontId="2"/>
  </si>
  <si>
    <t>中山 未来</t>
    <phoneticPr fontId="2"/>
  </si>
  <si>
    <t>金子　晴香</t>
    <phoneticPr fontId="2"/>
  </si>
  <si>
    <t>中川　海月</t>
    <rPh sb="0" eb="2">
      <t>ナカガワ</t>
    </rPh>
    <rPh sb="3" eb="4">
      <t>ウミ</t>
    </rPh>
    <rPh sb="4" eb="5">
      <t>ツキ</t>
    </rPh>
    <phoneticPr fontId="2"/>
  </si>
  <si>
    <t>安孫子　桃季</t>
    <phoneticPr fontId="2"/>
  </si>
  <si>
    <t>玉村　琉華</t>
    <phoneticPr fontId="2"/>
  </si>
  <si>
    <t>橋本　迅人</t>
    <rPh sb="0" eb="2">
      <t>ハシモト</t>
    </rPh>
    <rPh sb="3" eb="5">
      <t>ハヤト</t>
    </rPh>
    <phoneticPr fontId="2"/>
  </si>
  <si>
    <t>ABC　TA</t>
    <phoneticPr fontId="2"/>
  </si>
  <si>
    <t>齊藤　成寿</t>
    <rPh sb="0" eb="2">
      <t>サイトウ</t>
    </rPh>
    <rPh sb="3" eb="4">
      <t>ナ</t>
    </rPh>
    <rPh sb="4" eb="5">
      <t>コトブキ</t>
    </rPh>
    <phoneticPr fontId="2"/>
  </si>
  <si>
    <t>永作　蓮</t>
    <rPh sb="0" eb="2">
      <t>ナガサク</t>
    </rPh>
    <rPh sb="3" eb="4">
      <t>レン</t>
    </rPh>
    <phoneticPr fontId="2"/>
  </si>
  <si>
    <t>ABC　TA</t>
  </si>
  <si>
    <t>三田寺　大一</t>
    <rPh sb="0" eb="3">
      <t>ミタデラ</t>
    </rPh>
    <rPh sb="4" eb="5">
      <t>ダイ</t>
    </rPh>
    <rPh sb="5" eb="6">
      <t>イチ</t>
    </rPh>
    <phoneticPr fontId="2"/>
  </si>
  <si>
    <t>金子　大誠</t>
    <phoneticPr fontId="2"/>
  </si>
  <si>
    <t>萩原　輝</t>
    <phoneticPr fontId="2"/>
  </si>
  <si>
    <t>佐々木　智哉</t>
    <phoneticPr fontId="2"/>
  </si>
  <si>
    <t>大谷　奈南</t>
    <phoneticPr fontId="2"/>
  </si>
  <si>
    <t>谷口　湧雅</t>
    <rPh sb="0" eb="1">
      <t>タニ</t>
    </rPh>
    <rPh sb="1" eb="2">
      <t>クチ</t>
    </rPh>
    <rPh sb="3" eb="4">
      <t>ユウ</t>
    </rPh>
    <rPh sb="4" eb="5">
      <t>ガ</t>
    </rPh>
    <phoneticPr fontId="2"/>
  </si>
  <si>
    <t>舩津綾乃</t>
    <rPh sb="0" eb="2">
      <t>フナツ</t>
    </rPh>
    <rPh sb="2" eb="4">
      <t>アヤノ</t>
    </rPh>
    <phoneticPr fontId="2"/>
  </si>
  <si>
    <t>松藤　果南</t>
    <rPh sb="0" eb="2">
      <t>マツフジ</t>
    </rPh>
    <rPh sb="3" eb="4">
      <t>カ</t>
    </rPh>
    <rPh sb="4" eb="5">
      <t>ミナミ</t>
    </rPh>
    <phoneticPr fontId="2"/>
  </si>
  <si>
    <t>河野泰之</t>
  </si>
  <si>
    <t>鯉淵　実生</t>
  </si>
  <si>
    <t>湯山　修伍</t>
  </si>
  <si>
    <t xml:space="preserve">野本　大地 </t>
  </si>
  <si>
    <t>鈴木　尚也</t>
  </si>
  <si>
    <t>石原　圭起</t>
  </si>
  <si>
    <t>荻島健人</t>
    <rPh sb="0" eb="2">
      <t>オギシマ</t>
    </rPh>
    <rPh sb="2" eb="4">
      <t>ケント</t>
    </rPh>
    <phoneticPr fontId="2"/>
  </si>
  <si>
    <t>土肥　朋暉</t>
  </si>
  <si>
    <t>土肥　幸暉</t>
  </si>
  <si>
    <t>丹下将太</t>
    <rPh sb="0" eb="2">
      <t>タンゲ</t>
    </rPh>
    <rPh sb="2" eb="4">
      <t>ショウタ</t>
    </rPh>
    <phoneticPr fontId="2"/>
  </si>
  <si>
    <t>塚田　結</t>
  </si>
  <si>
    <t>林　美伶</t>
  </si>
  <si>
    <t>霜田　香菜子</t>
  </si>
  <si>
    <t>松浦　麻由</t>
    <rPh sb="0" eb="2">
      <t>マツウラ</t>
    </rPh>
    <rPh sb="3" eb="4">
      <t>アサ</t>
    </rPh>
    <rPh sb="4" eb="5">
      <t>ユウ</t>
    </rPh>
    <phoneticPr fontId="2"/>
  </si>
  <si>
    <t>松浦　彩加</t>
    <rPh sb="0" eb="2">
      <t>マツウラ</t>
    </rPh>
    <rPh sb="3" eb="5">
      <t>アヤカ</t>
    </rPh>
    <phoneticPr fontId="2"/>
  </si>
  <si>
    <t>田崎　琴美</t>
    <phoneticPr fontId="2"/>
  </si>
  <si>
    <t>川村　茉那</t>
    <phoneticPr fontId="2"/>
  </si>
  <si>
    <t>大塚　藍奈</t>
    <phoneticPr fontId="2"/>
  </si>
  <si>
    <t>大塚　藍奈</t>
    <phoneticPr fontId="2"/>
  </si>
  <si>
    <t>高萩　眞子</t>
    <phoneticPr fontId="2"/>
  </si>
  <si>
    <t>園城　海遥</t>
    <phoneticPr fontId="2"/>
  </si>
  <si>
    <t>申請中</t>
    <rPh sb="0" eb="3">
      <t>シンセイチュウ</t>
    </rPh>
    <phoneticPr fontId="2"/>
  </si>
  <si>
    <t>岡添　ありさ</t>
    <rPh sb="0" eb="2">
      <t>オカゾエ</t>
    </rPh>
    <phoneticPr fontId="2"/>
  </si>
  <si>
    <t>高松　祐香</t>
    <rPh sb="0" eb="2">
      <t>タカマツ</t>
    </rPh>
    <rPh sb="3" eb="4">
      <t>ユウ</t>
    </rPh>
    <rPh sb="4" eb="5">
      <t>カ</t>
    </rPh>
    <phoneticPr fontId="2"/>
  </si>
  <si>
    <t>荒木　龍冴</t>
    <rPh sb="0" eb="2">
      <t>アラキ</t>
    </rPh>
    <rPh sb="3" eb="4">
      <t>リュウガ</t>
    </rPh>
    <rPh sb="4" eb="5">
      <t>サ</t>
    </rPh>
    <phoneticPr fontId="2"/>
  </si>
  <si>
    <t>CSJ</t>
    <phoneticPr fontId="2"/>
  </si>
  <si>
    <t>齋藤　新</t>
    <rPh sb="0" eb="2">
      <t>サイトウ</t>
    </rPh>
    <rPh sb="3" eb="4">
      <t>アラタ</t>
    </rPh>
    <phoneticPr fontId="2"/>
  </si>
  <si>
    <t xml:space="preserve">霜田　一心 </t>
  </si>
  <si>
    <t>CSJ</t>
  </si>
  <si>
    <t xml:space="preserve">松藤　悠 </t>
  </si>
  <si>
    <t>仙石圭汰</t>
    <rPh sb="0" eb="2">
      <t>センゴク</t>
    </rPh>
    <rPh sb="2" eb="4">
      <t>ケイタ</t>
    </rPh>
    <phoneticPr fontId="2"/>
  </si>
  <si>
    <t xml:space="preserve">飯泉　涼 </t>
  </si>
  <si>
    <t>大塚　生吹</t>
    <rPh sb="0" eb="2">
      <t>オオツカ</t>
    </rPh>
    <rPh sb="3" eb="4">
      <t>イ</t>
    </rPh>
    <rPh sb="4" eb="5">
      <t>フ</t>
    </rPh>
    <phoneticPr fontId="2"/>
  </si>
  <si>
    <t>加藤木　塁</t>
    <rPh sb="0" eb="3">
      <t>カトウギ</t>
    </rPh>
    <rPh sb="4" eb="5">
      <t>ルイ</t>
    </rPh>
    <phoneticPr fontId="2"/>
  </si>
  <si>
    <t>大洗ビーチTC</t>
    <rPh sb="0" eb="2">
      <t>オオアライ</t>
    </rPh>
    <phoneticPr fontId="2"/>
  </si>
  <si>
    <t>五十嵐　萌々</t>
    <rPh sb="0" eb="3">
      <t>イガラシ</t>
    </rPh>
    <rPh sb="4" eb="6">
      <t>モモ</t>
    </rPh>
    <phoneticPr fontId="2"/>
  </si>
  <si>
    <t>中村　桜</t>
    <rPh sb="0" eb="2">
      <t>ナカムラ</t>
    </rPh>
    <rPh sb="3" eb="4">
      <t>サクラ</t>
    </rPh>
    <phoneticPr fontId="2"/>
  </si>
  <si>
    <t>舩津　夏生</t>
    <rPh sb="3" eb="4">
      <t>ナツ</t>
    </rPh>
    <rPh sb="4" eb="5">
      <t>セイ</t>
    </rPh>
    <phoneticPr fontId="2"/>
  </si>
  <si>
    <t>藤田　奈津実</t>
    <rPh sb="0" eb="2">
      <t>フジタ</t>
    </rPh>
    <rPh sb="3" eb="6">
      <t>ナツミ</t>
    </rPh>
    <phoneticPr fontId="2"/>
  </si>
  <si>
    <t>橘　　　優</t>
    <rPh sb="0" eb="1">
      <t>タチバナ</t>
    </rPh>
    <rPh sb="4" eb="5">
      <t>ユウ</t>
    </rPh>
    <phoneticPr fontId="2"/>
  </si>
  <si>
    <t>荒木　銀冴</t>
  </si>
  <si>
    <t>CSJ</t>
    <phoneticPr fontId="2"/>
  </si>
  <si>
    <t>齋藤　暖</t>
    <rPh sb="0" eb="2">
      <t>サイトウ</t>
    </rPh>
    <rPh sb="3" eb="4">
      <t>ダン</t>
    </rPh>
    <phoneticPr fontId="2"/>
  </si>
  <si>
    <t>CSJ</t>
    <phoneticPr fontId="2"/>
  </si>
  <si>
    <t>海野　優輝</t>
    <rPh sb="0" eb="2">
      <t>ウンノ</t>
    </rPh>
    <rPh sb="3" eb="4">
      <t>ユウキ</t>
    </rPh>
    <rPh sb="4" eb="5">
      <t>テル</t>
    </rPh>
    <phoneticPr fontId="2"/>
  </si>
  <si>
    <t>早田　匡成</t>
  </si>
  <si>
    <t>樋上　祐貴</t>
    <rPh sb="0" eb="2">
      <t>ヒガミ</t>
    </rPh>
    <rPh sb="3" eb="4">
      <t>ユウ</t>
    </rPh>
    <rPh sb="4" eb="5">
      <t>キ</t>
    </rPh>
    <phoneticPr fontId="2"/>
  </si>
  <si>
    <t>守時　吏桜</t>
    <rPh sb="0" eb="1">
      <t>モリ</t>
    </rPh>
    <rPh sb="1" eb="2">
      <t>トキ</t>
    </rPh>
    <rPh sb="3" eb="4">
      <t>ツカサ</t>
    </rPh>
    <rPh sb="4" eb="5">
      <t>サクラ</t>
    </rPh>
    <phoneticPr fontId="2"/>
  </si>
  <si>
    <t>羽鳥　響</t>
    <rPh sb="0" eb="2">
      <t>ハトリ</t>
    </rPh>
    <rPh sb="3" eb="4">
      <t>ヒビキ</t>
    </rPh>
    <phoneticPr fontId="2"/>
  </si>
  <si>
    <t>武部　湊</t>
    <rPh sb="0" eb="2">
      <t>タケベ</t>
    </rPh>
    <rPh sb="3" eb="4">
      <t>ミナト</t>
    </rPh>
    <phoneticPr fontId="2"/>
  </si>
  <si>
    <t>CSJ</t>
    <phoneticPr fontId="2"/>
  </si>
  <si>
    <t>本渡　武尊</t>
    <rPh sb="0" eb="2">
      <t>ホンド</t>
    </rPh>
    <rPh sb="3" eb="4">
      <t>タケル</t>
    </rPh>
    <rPh sb="4" eb="5">
      <t>ソン</t>
    </rPh>
    <phoneticPr fontId="2"/>
  </si>
  <si>
    <t>CSJ</t>
    <phoneticPr fontId="2"/>
  </si>
  <si>
    <t>布谷　莉子</t>
    <rPh sb="0" eb="2">
      <t>ヌノヤ</t>
    </rPh>
    <rPh sb="3" eb="5">
      <t>リコ</t>
    </rPh>
    <phoneticPr fontId="2"/>
  </si>
  <si>
    <t>改田　明優</t>
    <rPh sb="0" eb="2">
      <t>カイデン</t>
    </rPh>
    <rPh sb="3" eb="4">
      <t>ア</t>
    </rPh>
    <rPh sb="4" eb="5">
      <t>ユウ</t>
    </rPh>
    <phoneticPr fontId="2"/>
  </si>
  <si>
    <t>JAC</t>
    <phoneticPr fontId="2"/>
  </si>
  <si>
    <t>CSJ</t>
    <phoneticPr fontId="2"/>
  </si>
  <si>
    <t>江頭　美紅</t>
    <phoneticPr fontId="2"/>
  </si>
  <si>
    <t>露久保　愛美</t>
    <phoneticPr fontId="2"/>
  </si>
  <si>
    <t>木村　みれい</t>
    <rPh sb="0" eb="2">
      <t>キムラ</t>
    </rPh>
    <phoneticPr fontId="2"/>
  </si>
  <si>
    <t>神崎　心</t>
    <rPh sb="0" eb="2">
      <t>カンザキ</t>
    </rPh>
    <rPh sb="3" eb="4">
      <t>シン</t>
    </rPh>
    <phoneticPr fontId="2"/>
  </si>
  <si>
    <t>山口　澄香</t>
    <rPh sb="0" eb="2">
      <t>ヤマグチ</t>
    </rPh>
    <rPh sb="3" eb="4">
      <t>スミ</t>
    </rPh>
    <rPh sb="4" eb="5">
      <t>カ</t>
    </rPh>
    <phoneticPr fontId="2"/>
  </si>
  <si>
    <t>吉田　健</t>
    <rPh sb="0" eb="2">
      <t>ヨシダ</t>
    </rPh>
    <rPh sb="3" eb="4">
      <t>ケン</t>
    </rPh>
    <phoneticPr fontId="2"/>
  </si>
  <si>
    <t>村山　疾風</t>
    <rPh sb="0" eb="2">
      <t>ムラヤマ</t>
    </rPh>
    <rPh sb="3" eb="5">
      <t>シップウ</t>
    </rPh>
    <phoneticPr fontId="2"/>
  </si>
  <si>
    <t>飯田　翔</t>
    <rPh sb="0" eb="2">
      <t>イイダ</t>
    </rPh>
    <rPh sb="3" eb="4">
      <t>ショウ</t>
    </rPh>
    <phoneticPr fontId="2"/>
  </si>
  <si>
    <t>軽部　紘大</t>
    <rPh sb="0" eb="2">
      <t>カルベ</t>
    </rPh>
    <rPh sb="3" eb="5">
      <t>コウダイ</t>
    </rPh>
    <phoneticPr fontId="2"/>
  </si>
  <si>
    <t>山口　駿</t>
    <rPh sb="0" eb="2">
      <t>ヤマグチ</t>
    </rPh>
    <rPh sb="3" eb="4">
      <t>シュン</t>
    </rPh>
    <phoneticPr fontId="2"/>
  </si>
  <si>
    <t>岡田　陽彦</t>
    <rPh sb="0" eb="2">
      <t>オカダ</t>
    </rPh>
    <rPh sb="3" eb="4">
      <t>ヨウ</t>
    </rPh>
    <rPh sb="4" eb="5">
      <t>ヒコ</t>
    </rPh>
    <phoneticPr fontId="2"/>
  </si>
  <si>
    <t>関　力空</t>
    <rPh sb="0" eb="1">
      <t>セキ</t>
    </rPh>
    <rPh sb="2" eb="3">
      <t>チカラ</t>
    </rPh>
    <rPh sb="3" eb="4">
      <t>ソラ</t>
    </rPh>
    <phoneticPr fontId="2"/>
  </si>
  <si>
    <t>藤原　浩剛</t>
    <rPh sb="0" eb="2">
      <t>フジワラ</t>
    </rPh>
    <rPh sb="3" eb="4">
      <t>ヒロシ</t>
    </rPh>
    <rPh sb="4" eb="5">
      <t>ゴウ</t>
    </rPh>
    <phoneticPr fontId="2"/>
  </si>
  <si>
    <t>森　信光</t>
    <rPh sb="0" eb="1">
      <t>モリ</t>
    </rPh>
    <rPh sb="2" eb="3">
      <t>ノブ</t>
    </rPh>
    <rPh sb="3" eb="4">
      <t>ミツ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</si>
  <si>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</si>
  <si>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長谷川　新</t>
    <rPh sb="0" eb="3">
      <t>ハセガワ</t>
    </rPh>
    <rPh sb="4" eb="5">
      <t>シン</t>
    </rPh>
    <phoneticPr fontId="2"/>
  </si>
  <si>
    <t>長谷川　開</t>
    <rPh sb="0" eb="3">
      <t>ハセガワ</t>
    </rPh>
    <rPh sb="4" eb="5">
      <t>カイ</t>
    </rPh>
    <phoneticPr fontId="2"/>
  </si>
  <si>
    <t>熊田　哲也</t>
    <rPh sb="0" eb="2">
      <t>クマダ</t>
    </rPh>
    <rPh sb="3" eb="5">
      <t>テツヤ</t>
    </rPh>
    <phoneticPr fontId="2"/>
  </si>
  <si>
    <t>野田　阿育</t>
    <rPh sb="0" eb="2">
      <t>ノダ</t>
    </rPh>
    <rPh sb="3" eb="4">
      <t>ア</t>
    </rPh>
    <rPh sb="4" eb="5">
      <t>イク</t>
    </rPh>
    <phoneticPr fontId="2"/>
  </si>
  <si>
    <t>ＮＪＴＣ</t>
    <phoneticPr fontId="2"/>
  </si>
  <si>
    <t>ＮＪＴＣ</t>
    <phoneticPr fontId="2"/>
  </si>
  <si>
    <t>大塚　生吹</t>
    <rPh sb="0" eb="2">
      <t>オオツカ</t>
    </rPh>
    <rPh sb="3" eb="4">
      <t>セイ</t>
    </rPh>
    <rPh sb="4" eb="5">
      <t>フ</t>
    </rPh>
    <phoneticPr fontId="2"/>
  </si>
  <si>
    <t>ＣＳＪ</t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</si>
  <si>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</si>
  <si>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小林　みのり</t>
    <rPh sb="0" eb="2">
      <t>コバヤシ</t>
    </rPh>
    <phoneticPr fontId="2"/>
  </si>
  <si>
    <t>石束　海亜</t>
    <rPh sb="0" eb="2">
      <t>イシヅカ</t>
    </rPh>
    <rPh sb="3" eb="4">
      <t>ウミ</t>
    </rPh>
    <rPh sb="4" eb="5">
      <t>ア</t>
    </rPh>
    <phoneticPr fontId="2"/>
  </si>
  <si>
    <t>蓮田大翔</t>
    <rPh sb="0" eb="2">
      <t>ハスダ</t>
    </rPh>
    <rPh sb="2" eb="3">
      <t>ダイ</t>
    </rPh>
    <rPh sb="3" eb="4">
      <t>ショウ</t>
    </rPh>
    <phoneticPr fontId="2"/>
  </si>
  <si>
    <t>長谷川　拓</t>
    <rPh sb="0" eb="3">
      <t>ハセガワ</t>
    </rPh>
    <rPh sb="4" eb="5">
      <t>タク</t>
    </rPh>
    <phoneticPr fontId="2"/>
  </si>
  <si>
    <t>村山　春太</t>
    <rPh sb="0" eb="2">
      <t>ムラヤマ</t>
    </rPh>
    <rPh sb="3" eb="5">
      <t>シュンタ</t>
    </rPh>
    <phoneticPr fontId="2"/>
  </si>
  <si>
    <t>天木　絃人</t>
    <rPh sb="0" eb="2">
      <t>アマキ</t>
    </rPh>
    <rPh sb="3" eb="4">
      <t>ゲン</t>
    </rPh>
    <rPh sb="4" eb="5">
      <t>ヒト</t>
    </rPh>
    <phoneticPr fontId="2"/>
  </si>
  <si>
    <t>黛　花鈴</t>
    <rPh sb="0" eb="1">
      <t>マユズミ</t>
    </rPh>
    <rPh sb="2" eb="3">
      <t>ハナ</t>
    </rPh>
    <rPh sb="3" eb="4">
      <t>スズ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</si>
  <si>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タスク</t>
    </rPh>
    <phoneticPr fontId="2"/>
  </si>
  <si>
    <t>守谷ＴＣ</t>
    <rPh sb="0" eb="2">
      <t>モリヤ</t>
    </rPh>
    <phoneticPr fontId="2"/>
  </si>
  <si>
    <t>逆井　青空</t>
    <rPh sb="0" eb="2">
      <t>サカサイ</t>
    </rPh>
    <rPh sb="3" eb="5">
      <t>アオゾラ</t>
    </rPh>
    <phoneticPr fontId="2"/>
  </si>
  <si>
    <t>佐見　侑亮</t>
    <rPh sb="0" eb="1">
      <t>サ</t>
    </rPh>
    <rPh sb="1" eb="2">
      <t>ミ</t>
    </rPh>
    <rPh sb="3" eb="4">
      <t>ユウ</t>
    </rPh>
    <rPh sb="4" eb="5">
      <t>スケ</t>
    </rPh>
    <phoneticPr fontId="2"/>
  </si>
  <si>
    <t>永野　広志朗</t>
    <rPh sb="0" eb="2">
      <t>ナガノ</t>
    </rPh>
    <rPh sb="3" eb="4">
      <t>ヒロ</t>
    </rPh>
    <rPh sb="4" eb="5">
      <t>シ</t>
    </rPh>
    <rPh sb="5" eb="6">
      <t>ロウ</t>
    </rPh>
    <phoneticPr fontId="2"/>
  </si>
  <si>
    <t>小林　拓心</t>
    <rPh sb="0" eb="2">
      <t>コバヤシ</t>
    </rPh>
    <rPh sb="3" eb="4">
      <t>ツブセ</t>
    </rPh>
    <rPh sb="4" eb="5">
      <t>ゴコロ</t>
    </rPh>
    <phoneticPr fontId="2"/>
  </si>
  <si>
    <t>新井　晴也</t>
    <rPh sb="0" eb="2">
      <t>アライ</t>
    </rPh>
    <rPh sb="3" eb="4">
      <t>ハ</t>
    </rPh>
    <rPh sb="4" eb="5">
      <t>ナリ</t>
    </rPh>
    <phoneticPr fontId="2"/>
  </si>
  <si>
    <t>片山　葉子</t>
    <rPh sb="0" eb="2">
      <t>カタヤマ</t>
    </rPh>
    <rPh sb="3" eb="4">
      <t>ハ</t>
    </rPh>
    <rPh sb="4" eb="5">
      <t>コ</t>
    </rPh>
    <phoneticPr fontId="2"/>
  </si>
  <si>
    <t>稲垣　葉</t>
    <rPh sb="0" eb="2">
      <t>イナガキ</t>
    </rPh>
    <rPh sb="3" eb="4">
      <t>ハ</t>
    </rPh>
    <phoneticPr fontId="2"/>
  </si>
  <si>
    <t>鬼澤　諒介</t>
  </si>
  <si>
    <t>藤枝　正樹</t>
  </si>
  <si>
    <t>木暮　杏一郎</t>
    <rPh sb="0" eb="2">
      <t>コグレ</t>
    </rPh>
    <rPh sb="3" eb="4">
      <t>キョウ</t>
    </rPh>
    <rPh sb="4" eb="6">
      <t>イチロウ</t>
    </rPh>
    <phoneticPr fontId="2"/>
  </si>
  <si>
    <t>遠藤　愛子</t>
  </si>
  <si>
    <t>山形　咲乃</t>
    <rPh sb="0" eb="2">
      <t>ヤマガタ</t>
    </rPh>
    <rPh sb="3" eb="4">
      <t>サ</t>
    </rPh>
    <rPh sb="4" eb="5">
      <t>ノ</t>
    </rPh>
    <phoneticPr fontId="2"/>
  </si>
  <si>
    <t>大前　建人</t>
    <rPh sb="0" eb="2">
      <t>オオマエ</t>
    </rPh>
    <phoneticPr fontId="2"/>
  </si>
  <si>
    <t>相沢　平大</t>
  </si>
  <si>
    <t>竹内　悠太</t>
  </si>
  <si>
    <t>増田　淳</t>
  </si>
  <si>
    <t>神谷　祐太郎</t>
    <rPh sb="0" eb="2">
      <t>カミヤ</t>
    </rPh>
    <rPh sb="3" eb="6">
      <t>ユウタロウ</t>
    </rPh>
    <phoneticPr fontId="2"/>
  </si>
  <si>
    <t>門脇　慶</t>
    <rPh sb="0" eb="2">
      <t>カドワキ</t>
    </rPh>
    <rPh sb="3" eb="4">
      <t>ケイ</t>
    </rPh>
    <phoneticPr fontId="2"/>
  </si>
  <si>
    <t>小澤　亮太</t>
    <rPh sb="0" eb="2">
      <t>オザワ</t>
    </rPh>
    <rPh sb="3" eb="5">
      <t>リョウタ</t>
    </rPh>
    <phoneticPr fontId="2"/>
  </si>
  <si>
    <t>小林　大修</t>
    <rPh sb="0" eb="2">
      <t>コバヤシ</t>
    </rPh>
    <rPh sb="3" eb="4">
      <t>ダイ</t>
    </rPh>
    <rPh sb="4" eb="5">
      <t>シュウ</t>
    </rPh>
    <phoneticPr fontId="2"/>
  </si>
  <si>
    <t>中川　龍一</t>
    <rPh sb="0" eb="2">
      <t>ナカガワ</t>
    </rPh>
    <rPh sb="3" eb="5">
      <t>リュウイチ</t>
    </rPh>
    <phoneticPr fontId="2"/>
  </si>
  <si>
    <t>桂井　亮介</t>
    <rPh sb="0" eb="2">
      <t>カツライ</t>
    </rPh>
    <rPh sb="3" eb="5">
      <t>リョウスケ</t>
    </rPh>
    <phoneticPr fontId="2"/>
  </si>
  <si>
    <t>宇土　晟矢</t>
  </si>
  <si>
    <t>東洋大牛久高</t>
  </si>
  <si>
    <t>鳥羽　和樹</t>
  </si>
  <si>
    <t>霞ヶ浦高</t>
  </si>
  <si>
    <t>池田　あさひ</t>
    <rPh sb="0" eb="2">
      <t>イケダ</t>
    </rPh>
    <phoneticPr fontId="2"/>
  </si>
  <si>
    <t>石神　優祐</t>
    <rPh sb="0" eb="2">
      <t>イシガミ</t>
    </rPh>
    <rPh sb="3" eb="5">
      <t>ユウスケ</t>
    </rPh>
    <phoneticPr fontId="2"/>
  </si>
  <si>
    <t>永嶋　大聖</t>
    <rPh sb="0" eb="2">
      <t>ナガシマ</t>
    </rPh>
    <rPh sb="3" eb="5">
      <t>タイセイ</t>
    </rPh>
    <phoneticPr fontId="2"/>
  </si>
  <si>
    <t>大森　匠</t>
    <rPh sb="0" eb="2">
      <t>オオモリ</t>
    </rPh>
    <rPh sb="3" eb="4">
      <t>タクミ</t>
    </rPh>
    <phoneticPr fontId="2"/>
  </si>
  <si>
    <t>横山　聖人</t>
    <rPh sb="0" eb="2">
      <t>ヨコヤマ</t>
    </rPh>
    <rPh sb="3" eb="5">
      <t>キヨト</t>
    </rPh>
    <phoneticPr fontId="2"/>
  </si>
  <si>
    <t>長谷川　悠紀</t>
    <rPh sb="0" eb="3">
      <t>ハセガワ</t>
    </rPh>
    <rPh sb="4" eb="6">
      <t>ユウキ</t>
    </rPh>
    <phoneticPr fontId="2"/>
  </si>
  <si>
    <t>宮崎　暉</t>
    <rPh sb="0" eb="2">
      <t>ミヤザキ</t>
    </rPh>
    <rPh sb="3" eb="4">
      <t>ヒカル</t>
    </rPh>
    <phoneticPr fontId="2"/>
  </si>
  <si>
    <t>朝比奈　寛生</t>
    <rPh sb="0" eb="3">
      <t>アサヒナ</t>
    </rPh>
    <rPh sb="4" eb="5">
      <t>ヒロ</t>
    </rPh>
    <rPh sb="5" eb="6">
      <t>キ</t>
    </rPh>
    <phoneticPr fontId="2"/>
  </si>
  <si>
    <t>石田　凌大</t>
    <rPh sb="0" eb="2">
      <t>イシダ</t>
    </rPh>
    <rPh sb="3" eb="5">
      <t>リョウタ</t>
    </rPh>
    <phoneticPr fontId="2"/>
  </si>
  <si>
    <t>マス・ガイアTC</t>
    <phoneticPr fontId="2"/>
  </si>
  <si>
    <t>原　由輝</t>
    <rPh sb="0" eb="1">
      <t>ハラ</t>
    </rPh>
    <rPh sb="2" eb="3">
      <t>ユ</t>
    </rPh>
    <rPh sb="3" eb="4">
      <t>キ</t>
    </rPh>
    <phoneticPr fontId="2"/>
  </si>
  <si>
    <t>茗溪学園</t>
    <rPh sb="0" eb="2">
      <t>メイケイ</t>
    </rPh>
    <rPh sb="2" eb="4">
      <t>ガクエン</t>
    </rPh>
    <phoneticPr fontId="2"/>
  </si>
  <si>
    <t>東洋大牛久</t>
    <rPh sb="0" eb="3">
      <t>トウヨウダイ</t>
    </rPh>
    <rPh sb="3" eb="5">
      <t>ウシク</t>
    </rPh>
    <phoneticPr fontId="2"/>
  </si>
  <si>
    <t>矢田　拓郎</t>
    <rPh sb="0" eb="2">
      <t>ヤダ</t>
    </rPh>
    <rPh sb="3" eb="5">
      <t>タクロウ</t>
    </rPh>
    <phoneticPr fontId="2"/>
  </si>
  <si>
    <t>常総学院</t>
    <rPh sb="0" eb="2">
      <t>ジョウソウ</t>
    </rPh>
    <rPh sb="2" eb="4">
      <t>ガクイン</t>
    </rPh>
    <phoneticPr fontId="2"/>
  </si>
  <si>
    <t>藤田　岳土</t>
    <rPh sb="0" eb="2">
      <t>フジタ</t>
    </rPh>
    <rPh sb="3" eb="4">
      <t>ガク</t>
    </rPh>
    <rPh sb="4" eb="5">
      <t>ト</t>
    </rPh>
    <phoneticPr fontId="2"/>
  </si>
  <si>
    <t>内田　響世</t>
    <rPh sb="0" eb="2">
      <t>ウチダ</t>
    </rPh>
    <rPh sb="3" eb="4">
      <t>キョウ</t>
    </rPh>
    <rPh sb="4" eb="5">
      <t>セイ</t>
    </rPh>
    <phoneticPr fontId="2"/>
  </si>
  <si>
    <t>マス・ガイアＴＣ</t>
    <phoneticPr fontId="2"/>
  </si>
  <si>
    <t>マス・ガイアTC</t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</si>
  <si>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</si>
  <si>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田中　恵美子</t>
    <rPh sb="0" eb="2">
      <t>タナカ</t>
    </rPh>
    <rPh sb="3" eb="6">
      <t>エミコ</t>
    </rPh>
    <phoneticPr fontId="2"/>
  </si>
  <si>
    <t>ケリー・マイケル</t>
    <phoneticPr fontId="2"/>
  </si>
  <si>
    <t>宮崎　亘悦</t>
    <rPh sb="0" eb="2">
      <t>ミヤザキ</t>
    </rPh>
    <rPh sb="3" eb="4">
      <t>コウ</t>
    </rPh>
    <rPh sb="4" eb="5">
      <t>エツ</t>
    </rPh>
    <phoneticPr fontId="2"/>
  </si>
  <si>
    <t>藤田　千尋</t>
    <rPh sb="0" eb="2">
      <t>フジタ</t>
    </rPh>
    <rPh sb="3" eb="5">
      <t>チヒロ</t>
    </rPh>
    <phoneticPr fontId="2"/>
  </si>
  <si>
    <t>平元　陽人</t>
    <rPh sb="0" eb="2">
      <t>ヒラモト</t>
    </rPh>
    <rPh sb="3" eb="5">
      <t>ハルト</t>
    </rPh>
    <phoneticPr fontId="2"/>
  </si>
  <si>
    <t>土肥　幸暉</t>
    <phoneticPr fontId="2"/>
  </si>
  <si>
    <t>ケリー　マイケル</t>
    <phoneticPr fontId="2"/>
  </si>
  <si>
    <t>鈴木　奏</t>
    <rPh sb="0" eb="2">
      <t>スズキ</t>
    </rPh>
    <rPh sb="3" eb="4">
      <t>カナ</t>
    </rPh>
    <phoneticPr fontId="2"/>
  </si>
  <si>
    <t>高橋　宏往</t>
    <rPh sb="0" eb="2">
      <t>タカハシ</t>
    </rPh>
    <rPh sb="3" eb="4">
      <t>ヒロシ</t>
    </rPh>
    <rPh sb="4" eb="5">
      <t>オウ</t>
    </rPh>
    <phoneticPr fontId="2"/>
  </si>
  <si>
    <t>横山　樺衣</t>
    <rPh sb="0" eb="2">
      <t>ヨコヤマ</t>
    </rPh>
    <rPh sb="3" eb="5">
      <t>カバイ</t>
    </rPh>
    <phoneticPr fontId="2"/>
  </si>
  <si>
    <t>黒沢　聡</t>
    <rPh sb="0" eb="2">
      <t>クロサワ</t>
    </rPh>
    <rPh sb="3" eb="4">
      <t>サトシ</t>
    </rPh>
    <phoneticPr fontId="2"/>
  </si>
  <si>
    <t>大塚　雄貴</t>
    <rPh sb="0" eb="2">
      <t>オオツカ</t>
    </rPh>
    <rPh sb="3" eb="5">
      <t>ユウキ</t>
    </rPh>
    <phoneticPr fontId="2"/>
  </si>
  <si>
    <t>福井　智也</t>
    <rPh sb="0" eb="2">
      <t>フクイ</t>
    </rPh>
    <rPh sb="3" eb="4">
      <t>トモ</t>
    </rPh>
    <rPh sb="4" eb="5">
      <t>ヤ</t>
    </rPh>
    <phoneticPr fontId="2"/>
  </si>
  <si>
    <t>栗田　佑紀</t>
    <rPh sb="0" eb="2">
      <t>クリタ</t>
    </rPh>
    <rPh sb="3" eb="4">
      <t>ユウ</t>
    </rPh>
    <rPh sb="4" eb="5">
      <t>キ</t>
    </rPh>
    <phoneticPr fontId="2"/>
  </si>
  <si>
    <t>水戸商業高校</t>
    <rPh sb="0" eb="2">
      <t>ミト</t>
    </rPh>
    <rPh sb="2" eb="4">
      <t>ショウギョウ</t>
    </rPh>
    <rPh sb="4" eb="6">
      <t>コウコウ</t>
    </rPh>
    <phoneticPr fontId="2"/>
  </si>
  <si>
    <t>井上　和志</t>
    <rPh sb="0" eb="2">
      <t>イノウエ</t>
    </rPh>
    <rPh sb="3" eb="5">
      <t>カズシ</t>
    </rPh>
    <phoneticPr fontId="2"/>
  </si>
  <si>
    <t>住谷　一真</t>
    <rPh sb="0" eb="2">
      <t>スミヤ</t>
    </rPh>
    <rPh sb="3" eb="5">
      <t>カズマ</t>
    </rPh>
    <phoneticPr fontId="2"/>
  </si>
  <si>
    <t>茨城中学校</t>
    <rPh sb="0" eb="2">
      <t>イバラキ</t>
    </rPh>
    <rPh sb="2" eb="5">
      <t>チュウガッコウ</t>
    </rPh>
    <phoneticPr fontId="2"/>
  </si>
  <si>
    <t>福井　綾乃</t>
    <rPh sb="0" eb="2">
      <t>フクイ</t>
    </rPh>
    <rPh sb="3" eb="4">
      <t>アヤ</t>
    </rPh>
    <rPh sb="4" eb="5">
      <t>ノ</t>
    </rPh>
    <phoneticPr fontId="2"/>
  </si>
  <si>
    <t>川島　光喜</t>
    <rPh sb="0" eb="2">
      <t>カワシマ</t>
    </rPh>
    <rPh sb="3" eb="4">
      <t>ヒカリ</t>
    </rPh>
    <rPh sb="4" eb="5">
      <t>キ</t>
    </rPh>
    <phoneticPr fontId="2"/>
  </si>
  <si>
    <t>小湊　琉空</t>
    <rPh sb="0" eb="2">
      <t>コミナト</t>
    </rPh>
    <rPh sb="3" eb="4">
      <t>ル</t>
    </rPh>
    <rPh sb="4" eb="5">
      <t>ソラ</t>
    </rPh>
    <phoneticPr fontId="2"/>
  </si>
  <si>
    <t>小林　真斗</t>
    <rPh sb="0" eb="2">
      <t>コバヤシ</t>
    </rPh>
    <rPh sb="3" eb="4">
      <t>マ</t>
    </rPh>
    <rPh sb="4" eb="5">
      <t>ト</t>
    </rPh>
    <phoneticPr fontId="2"/>
  </si>
  <si>
    <t>宮﨑　あかね</t>
    <rPh sb="0" eb="1">
      <t>ミヤ</t>
    </rPh>
    <rPh sb="1" eb="2">
      <t>キ</t>
    </rPh>
    <phoneticPr fontId="2"/>
  </si>
  <si>
    <t>椿　杏子</t>
    <rPh sb="0" eb="1">
      <t>ツバキ</t>
    </rPh>
    <rPh sb="2" eb="4">
      <t>キョウコ</t>
    </rPh>
    <phoneticPr fontId="2"/>
  </si>
  <si>
    <t>大平　菜々花</t>
    <rPh sb="0" eb="2">
      <t>オオヒラ</t>
    </rPh>
    <rPh sb="3" eb="5">
      <t>ナナ</t>
    </rPh>
    <rPh sb="5" eb="6">
      <t>ハナ</t>
    </rPh>
    <phoneticPr fontId="2"/>
  </si>
  <si>
    <t>川島　泰晟</t>
    <rPh sb="0" eb="2">
      <t>カワシマ</t>
    </rPh>
    <rPh sb="3" eb="4">
      <t>タイ</t>
    </rPh>
    <rPh sb="4" eb="5">
      <t>マコト</t>
    </rPh>
    <phoneticPr fontId="2"/>
  </si>
  <si>
    <t>清野　翔大</t>
    <rPh sb="0" eb="2">
      <t>セイノ</t>
    </rPh>
    <rPh sb="3" eb="4">
      <t>ショウ</t>
    </rPh>
    <rPh sb="4" eb="5">
      <t>ダイ</t>
    </rPh>
    <phoneticPr fontId="2"/>
  </si>
  <si>
    <t>清水　敦翔</t>
    <rPh sb="0" eb="2">
      <t>シミズ</t>
    </rPh>
    <rPh sb="3" eb="4">
      <t>アツ</t>
    </rPh>
    <rPh sb="4" eb="5">
      <t>ショウ</t>
    </rPh>
    <phoneticPr fontId="2"/>
  </si>
  <si>
    <t>菅谷　哲司</t>
    <rPh sb="0" eb="2">
      <t>スガヤ</t>
    </rPh>
    <rPh sb="3" eb="5">
      <t>テツジ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</si>
  <si>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</si>
  <si>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亀山　隆太郎</t>
    <rPh sb="0" eb="2">
      <t>カメヤマ</t>
    </rPh>
    <rPh sb="3" eb="5">
      <t>リュウタ</t>
    </rPh>
    <rPh sb="5" eb="6">
      <t>ロウ</t>
    </rPh>
    <phoneticPr fontId="2"/>
  </si>
  <si>
    <t>宮﨑　奨太</t>
    <rPh sb="0" eb="1">
      <t>ミヤ</t>
    </rPh>
    <rPh sb="1" eb="2">
      <t>キ</t>
    </rPh>
    <rPh sb="3" eb="5">
      <t>ショウタ</t>
    </rPh>
    <phoneticPr fontId="2"/>
  </si>
  <si>
    <t>外山　龍太郎</t>
    <rPh sb="0" eb="2">
      <t>トヤマ</t>
    </rPh>
    <rPh sb="3" eb="4">
      <t>リュウ</t>
    </rPh>
    <rPh sb="4" eb="6">
      <t>タロウ</t>
    </rPh>
    <phoneticPr fontId="2"/>
  </si>
  <si>
    <t>森　七海</t>
    <rPh sb="0" eb="1">
      <t>モリ</t>
    </rPh>
    <rPh sb="2" eb="3">
      <t>ナナ</t>
    </rPh>
    <rPh sb="3" eb="4">
      <t>ウミ</t>
    </rPh>
    <phoneticPr fontId="2"/>
  </si>
  <si>
    <t>田村　紗羅</t>
    <rPh sb="0" eb="2">
      <t>タムラ</t>
    </rPh>
    <rPh sb="3" eb="4">
      <t>サ</t>
    </rPh>
    <rPh sb="4" eb="5">
      <t>ラ</t>
    </rPh>
    <phoneticPr fontId="2"/>
  </si>
  <si>
    <t>望月　優衣</t>
    <rPh sb="0" eb="2">
      <t>モチヅキ</t>
    </rPh>
    <rPh sb="3" eb="5">
      <t>ユイ</t>
    </rPh>
    <phoneticPr fontId="2"/>
  </si>
  <si>
    <t>徳永　穏</t>
    <rPh sb="0" eb="2">
      <t>トクナガ</t>
    </rPh>
    <rPh sb="3" eb="4">
      <t>オン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</si>
  <si>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</si>
  <si>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徳永　穏</t>
    <rPh sb="0" eb="2">
      <t>トクナガ</t>
    </rPh>
    <rPh sb="3" eb="4">
      <t>オダ</t>
    </rPh>
    <phoneticPr fontId="2"/>
  </si>
  <si>
    <t>二瓶　ひなた</t>
    <rPh sb="0" eb="2">
      <t>ニヘイ</t>
    </rPh>
    <phoneticPr fontId="2"/>
  </si>
  <si>
    <t>松井　浩樹</t>
    <rPh sb="0" eb="2">
      <t>マツイ</t>
    </rPh>
    <rPh sb="3" eb="5">
      <t>ヒロキ</t>
    </rPh>
    <phoneticPr fontId="2"/>
  </si>
  <si>
    <t>三澤　亮太</t>
    <rPh sb="0" eb="2">
      <t>ミサワ</t>
    </rPh>
    <rPh sb="3" eb="5">
      <t>リョウタ</t>
    </rPh>
    <phoneticPr fontId="2"/>
  </si>
  <si>
    <t>石原　悟雄</t>
    <rPh sb="0" eb="2">
      <t>イシハラ</t>
    </rPh>
    <rPh sb="3" eb="4">
      <t>ゴ</t>
    </rPh>
    <rPh sb="4" eb="5">
      <t>オ</t>
    </rPh>
    <phoneticPr fontId="2"/>
  </si>
  <si>
    <t>林　晴臣</t>
    <rPh sb="0" eb="1">
      <t>ハヤシ</t>
    </rPh>
    <rPh sb="2" eb="4">
      <t>ハルオミ</t>
    </rPh>
    <phoneticPr fontId="2"/>
  </si>
  <si>
    <t>伊本　和樹</t>
    <rPh sb="0" eb="2">
      <t>イモト</t>
    </rPh>
    <rPh sb="3" eb="5">
      <t>カズキ</t>
    </rPh>
    <phoneticPr fontId="2"/>
  </si>
  <si>
    <t>糸賀　咲和</t>
    <rPh sb="0" eb="2">
      <t>イトガ</t>
    </rPh>
    <rPh sb="3" eb="4">
      <t>サキ</t>
    </rPh>
    <rPh sb="4" eb="5">
      <t>ワ</t>
    </rPh>
    <phoneticPr fontId="2"/>
  </si>
  <si>
    <t>T-1インドアTS</t>
    <phoneticPr fontId="2"/>
  </si>
  <si>
    <t>片山　葉子</t>
    <rPh sb="0" eb="2">
      <t>カタヤマ</t>
    </rPh>
    <rPh sb="3" eb="5">
      <t>ヨウコ</t>
    </rPh>
    <phoneticPr fontId="2"/>
  </si>
  <si>
    <t>守谷TC</t>
    <rPh sb="0" eb="2">
      <t>モリヤ</t>
    </rPh>
    <phoneticPr fontId="2"/>
  </si>
  <si>
    <t>西村　敏喜</t>
  </si>
  <si>
    <t>智学館中</t>
  </si>
  <si>
    <t>白井　大輔</t>
  </si>
  <si>
    <t>水戸グリーンTC</t>
  </si>
  <si>
    <t>江戸取高</t>
    <rPh sb="0" eb="2">
      <t>エド</t>
    </rPh>
    <rPh sb="2" eb="3">
      <t>トリ</t>
    </rPh>
    <rPh sb="3" eb="4">
      <t>ダカ</t>
    </rPh>
    <phoneticPr fontId="2"/>
  </si>
  <si>
    <t>鬼澤　諒介</t>
    <rPh sb="0" eb="2">
      <t>オニザワ</t>
    </rPh>
    <rPh sb="3" eb="5">
      <t>リョウスケ</t>
    </rPh>
    <phoneticPr fontId="2"/>
  </si>
  <si>
    <t>１８歳以下男子シングルス本戦</t>
    <rPh sb="2" eb="5">
      <t>サイイカ</t>
    </rPh>
    <rPh sb="5" eb="7">
      <t>ダンシ</t>
    </rPh>
    <rPh sb="12" eb="14">
      <t>ホンセン</t>
    </rPh>
    <phoneticPr fontId="1"/>
  </si>
  <si>
    <t>R　2</t>
    <phoneticPr fontId="1"/>
  </si>
  <si>
    <t>R　Q</t>
    <phoneticPr fontId="1"/>
  </si>
  <si>
    <t>F　S</t>
    <phoneticPr fontId="1"/>
  </si>
  <si>
    <t>F</t>
    <phoneticPr fontId="1"/>
  </si>
  <si>
    <t>(</t>
  </si>
  <si>
    <t>)</t>
  </si>
  <si>
    <t>第36回塚本産業杯茨城県ジュニアテニス選手権大会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</si>
  <si>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１４歳以下男子ダブルス本戦</t>
    <rPh sb="2" eb="5">
      <t>サイイカ</t>
    </rPh>
    <rPh sb="5" eb="7">
      <t>ダンシ</t>
    </rPh>
    <rPh sb="11" eb="13">
      <t>ホンセン</t>
    </rPh>
    <phoneticPr fontId="1"/>
  </si>
  <si>
    <t>R　Q</t>
    <phoneticPr fontId="1"/>
  </si>
  <si>
    <t>F　S</t>
    <phoneticPr fontId="1"/>
  </si>
  <si>
    <t>F</t>
    <phoneticPr fontId="1"/>
  </si>
  <si>
    <t>F</t>
    <phoneticPr fontId="1"/>
  </si>
  <si>
    <t>１2歳以下女子ダブルス本戦</t>
    <rPh sb="2" eb="5">
      <t>サイイカ</t>
    </rPh>
    <rPh sb="5" eb="7">
      <t>ジョシ</t>
    </rPh>
    <rPh sb="11" eb="13">
      <t>ホンセン</t>
    </rPh>
    <phoneticPr fontId="1"/>
  </si>
  <si>
    <t>第36回塚本産業杯茨城県ジュニアテニス選手権大会</t>
    <phoneticPr fontId="1"/>
  </si>
  <si>
    <t>１２歳以下女子シングルス本戦</t>
    <rPh sb="2" eb="5">
      <t>サイイカ</t>
    </rPh>
    <rPh sb="5" eb="7">
      <t>ジョシ</t>
    </rPh>
    <rPh sb="12" eb="14">
      <t>ホンセン</t>
    </rPh>
    <phoneticPr fontId="1"/>
  </si>
  <si>
    <t>１２歳以下男子ダブルス本戦</t>
    <rPh sb="2" eb="5">
      <t>サイイカ</t>
    </rPh>
    <rPh sb="5" eb="7">
      <t>ダンシ</t>
    </rPh>
    <rPh sb="11" eb="13">
      <t>ホンセン</t>
    </rPh>
    <phoneticPr fontId="1"/>
  </si>
  <si>
    <t>１２歳以下男子シングルス本戦</t>
    <rPh sb="2" eb="5">
      <t>サイイカ</t>
    </rPh>
    <rPh sb="5" eb="7">
      <t>ダンシ</t>
    </rPh>
    <rPh sb="12" eb="14">
      <t>ホンセン</t>
    </rPh>
    <phoneticPr fontId="1"/>
  </si>
  <si>
    <t>１４歳以下女子ダブルス本戦</t>
    <rPh sb="2" eb="5">
      <t>サイイカ</t>
    </rPh>
    <rPh sb="5" eb="7">
      <t>ジョシ</t>
    </rPh>
    <rPh sb="11" eb="13">
      <t>ホンセン</t>
    </rPh>
    <phoneticPr fontId="1"/>
  </si>
  <si>
    <t>第3６回塚本産業杯茨城県ジュニアテニス選手権大会</t>
    <rPh sb="0" eb="1">
      <t>ダイ</t>
    </rPh>
    <rPh sb="3" eb="4">
      <t>カイ</t>
    </rPh>
    <rPh sb="4" eb="6">
      <t>ツカモト</t>
    </rPh>
    <rPh sb="6" eb="8">
      <t>サンギョウ</t>
    </rPh>
    <rPh sb="8" eb="9">
      <t>ハイ</t>
    </rPh>
    <rPh sb="9" eb="12">
      <t>イバラキケン</t>
    </rPh>
    <rPh sb="19" eb="22">
      <t>センシュケン</t>
    </rPh>
    <rPh sb="22" eb="24">
      <t>タイカイ</t>
    </rPh>
    <phoneticPr fontId="1"/>
  </si>
  <si>
    <t>１４歳以下女子シングルス本戦</t>
    <rPh sb="2" eb="5">
      <t>サイイカ</t>
    </rPh>
    <rPh sb="12" eb="14">
      <t>ホンセン</t>
    </rPh>
    <phoneticPr fontId="1"/>
  </si>
  <si>
    <t>１４歳以下男子シングルス本戦</t>
    <rPh sb="2" eb="5">
      <t>サイイカ</t>
    </rPh>
    <rPh sb="5" eb="7">
      <t>ダンシ</t>
    </rPh>
    <rPh sb="12" eb="14">
      <t>ホンセン</t>
    </rPh>
    <phoneticPr fontId="1"/>
  </si>
  <si>
    <t>１６歳以下女子ダブルス本戦</t>
    <rPh sb="2" eb="5">
      <t>サイイカ</t>
    </rPh>
    <rPh sb="5" eb="7">
      <t>ジョシ</t>
    </rPh>
    <rPh sb="11" eb="13">
      <t>ホンセン</t>
    </rPh>
    <phoneticPr fontId="1"/>
  </si>
  <si>
    <t>１６歳以下女子シングルス本戦</t>
    <rPh sb="2" eb="5">
      <t>サイイカ</t>
    </rPh>
    <rPh sb="5" eb="7">
      <t>ジョシ</t>
    </rPh>
    <rPh sb="12" eb="14">
      <t>ホンセン</t>
    </rPh>
    <phoneticPr fontId="1"/>
  </si>
  <si>
    <t>１６歳以下男子シングルス本戦</t>
    <rPh sb="2" eb="5">
      <t>サイイカ</t>
    </rPh>
    <rPh sb="5" eb="7">
      <t>ダンシ</t>
    </rPh>
    <rPh sb="12" eb="14">
      <t>ホンセン</t>
    </rPh>
    <phoneticPr fontId="1"/>
  </si>
  <si>
    <t>１８歳以下女子ダブルス本戦</t>
    <rPh sb="2" eb="5">
      <t>サイイカ</t>
    </rPh>
    <rPh sb="5" eb="7">
      <t>ジョシ</t>
    </rPh>
    <rPh sb="11" eb="13">
      <t>ホンセン</t>
    </rPh>
    <phoneticPr fontId="1"/>
  </si>
  <si>
    <t>１８歳以下女子シングルス本戦</t>
    <rPh sb="2" eb="5">
      <t>サイイカ</t>
    </rPh>
    <rPh sb="5" eb="7">
      <t>ジョシ</t>
    </rPh>
    <rPh sb="12" eb="14">
      <t>ホンセン</t>
    </rPh>
    <phoneticPr fontId="1"/>
  </si>
  <si>
    <t>第36 回塚本産業杯茨城県ジュニアテニス選手権大会</t>
    <rPh sb="0" eb="1">
      <t>ダイ</t>
    </rPh>
    <rPh sb="4" eb="5">
      <t>カイ</t>
    </rPh>
    <rPh sb="5" eb="7">
      <t>ツカモト</t>
    </rPh>
    <rPh sb="7" eb="9">
      <t>サンギョウ</t>
    </rPh>
    <rPh sb="9" eb="10">
      <t>ハイ</t>
    </rPh>
    <rPh sb="10" eb="13">
      <t>イバラキケン</t>
    </rPh>
    <rPh sb="20" eb="23">
      <t>センシュケン</t>
    </rPh>
    <rPh sb="23" eb="25">
      <t>タイカイ</t>
    </rPh>
    <phoneticPr fontId="1"/>
  </si>
  <si>
    <t>１８歳以下男子シングルス予選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</si>
  <si>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</si>
  <si>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 xml:space="preserve">F </t>
    <phoneticPr fontId="1"/>
  </si>
  <si>
    <t xml:space="preserve">F </t>
    <phoneticPr fontId="1"/>
  </si>
  <si>
    <t>R S</t>
    <phoneticPr fontId="1"/>
  </si>
  <si>
    <t xml:space="preserve">F </t>
    <phoneticPr fontId="1"/>
  </si>
  <si>
    <t>Q1</t>
    <phoneticPr fontId="1"/>
  </si>
  <si>
    <t>Q6</t>
    <phoneticPr fontId="1"/>
  </si>
  <si>
    <t>Q2</t>
    <phoneticPr fontId="1"/>
  </si>
  <si>
    <t>Q7</t>
    <phoneticPr fontId="1"/>
  </si>
  <si>
    <t>Q3</t>
    <phoneticPr fontId="1"/>
  </si>
  <si>
    <t>Q8</t>
    <phoneticPr fontId="1"/>
  </si>
  <si>
    <t>Q4</t>
    <phoneticPr fontId="1"/>
  </si>
  <si>
    <t>Q9</t>
    <phoneticPr fontId="1"/>
  </si>
  <si>
    <t>Q5</t>
    <phoneticPr fontId="1"/>
  </si>
  <si>
    <t>Q10</t>
    <phoneticPr fontId="1"/>
  </si>
  <si>
    <t>１８歳以下男子ダブルス予選</t>
    <rPh sb="2" eb="5">
      <t>サイイカ</t>
    </rPh>
    <rPh sb="5" eb="7">
      <t>ダンシ</t>
    </rPh>
    <rPh sb="11" eb="13">
      <t>ヨセン</t>
    </rPh>
    <phoneticPr fontId="1"/>
  </si>
  <si>
    <t>Q1</t>
    <phoneticPr fontId="1"/>
  </si>
  <si>
    <t>Q4</t>
    <phoneticPr fontId="1"/>
  </si>
  <si>
    <t>Q2</t>
    <phoneticPr fontId="1"/>
  </si>
  <si>
    <t>Q5</t>
    <phoneticPr fontId="1"/>
  </si>
  <si>
    <t>Q3</t>
    <phoneticPr fontId="1"/>
  </si>
  <si>
    <t>Q6</t>
    <phoneticPr fontId="1"/>
  </si>
  <si>
    <t>１６歳以下男子シングルス予選</t>
    <rPh sb="2" eb="5">
      <t>サイイカ</t>
    </rPh>
    <rPh sb="5" eb="7">
      <t>ダンシ</t>
    </rPh>
    <rPh sb="12" eb="14">
      <t>ヨセン</t>
    </rPh>
    <phoneticPr fontId="1"/>
  </si>
  <si>
    <t>R S</t>
    <phoneticPr fontId="1"/>
  </si>
  <si>
    <t>Q1</t>
    <phoneticPr fontId="1"/>
  </si>
  <si>
    <t>Q3</t>
    <phoneticPr fontId="1"/>
  </si>
  <si>
    <t>Q4</t>
    <phoneticPr fontId="1"/>
  </si>
  <si>
    <t>Q5</t>
    <phoneticPr fontId="1"/>
  </si>
  <si>
    <t>Q7</t>
    <phoneticPr fontId="1"/>
  </si>
  <si>
    <t xml:space="preserve">Q8 </t>
    <phoneticPr fontId="1"/>
  </si>
  <si>
    <t>１6歳以下男子ダブルス予選</t>
    <rPh sb="2" eb="5">
      <t>サイイカ</t>
    </rPh>
    <rPh sb="5" eb="7">
      <t>ダンシ</t>
    </rPh>
    <rPh sb="11" eb="13">
      <t>ヨセン</t>
    </rPh>
    <phoneticPr fontId="1"/>
  </si>
  <si>
    <t>R　</t>
    <phoneticPr fontId="1"/>
  </si>
  <si>
    <t>Q2</t>
    <phoneticPr fontId="1"/>
  </si>
  <si>
    <t xml:space="preserve">Q8 </t>
    <phoneticPr fontId="1"/>
  </si>
  <si>
    <t>１4歳以下男子シングルス予選</t>
    <rPh sb="2" eb="5">
      <t>サイイカ</t>
    </rPh>
    <rPh sb="5" eb="7">
      <t>ダンシ</t>
    </rPh>
    <rPh sb="12" eb="14">
      <t>ヨセン</t>
    </rPh>
    <phoneticPr fontId="1"/>
  </si>
  <si>
    <t xml:space="preserve">R </t>
    <phoneticPr fontId="1"/>
  </si>
  <si>
    <t>Q1</t>
    <phoneticPr fontId="1"/>
  </si>
  <si>
    <t>１4歳以下男子ダブルス予選</t>
    <rPh sb="2" eb="5">
      <t>サイイカ</t>
    </rPh>
    <rPh sb="5" eb="7">
      <t>ダンシ</t>
    </rPh>
    <rPh sb="11" eb="13">
      <t>ヨセン</t>
    </rPh>
    <phoneticPr fontId="1"/>
  </si>
  <si>
    <t xml:space="preserve">F </t>
    <phoneticPr fontId="1"/>
  </si>
  <si>
    <t xml:space="preserve">R </t>
    <phoneticPr fontId="1"/>
  </si>
  <si>
    <t>Q9</t>
    <phoneticPr fontId="1"/>
  </si>
  <si>
    <t>１2歳以下男子シングルス予選</t>
    <rPh sb="2" eb="5">
      <t>サイイカ</t>
    </rPh>
    <rPh sb="5" eb="7">
      <t>ダンシ</t>
    </rPh>
    <rPh sb="12" eb="14">
      <t>ヨセン</t>
    </rPh>
    <phoneticPr fontId="1"/>
  </si>
  <si>
    <t>BYE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</si>
  <si>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</si>
  <si>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</si>
  <si>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</si>
  <si>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</si>
  <si>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１８歳以下男子ダブルス本戦</t>
    <rPh sb="2" eb="5">
      <t>サイイカ</t>
    </rPh>
    <rPh sb="5" eb="7">
      <t>ダンシ</t>
    </rPh>
    <rPh sb="11" eb="13">
      <t>ホンセン</t>
    </rPh>
    <phoneticPr fontId="1"/>
  </si>
  <si>
    <t>内田　渉</t>
    <phoneticPr fontId="1"/>
  </si>
  <si>
    <t>佐藤　伸吾</t>
    <phoneticPr fontId="1"/>
  </si>
  <si>
    <t>霞ヶ浦高</t>
    <phoneticPr fontId="1"/>
  </si>
  <si>
    <t>テニスポート波崎</t>
    <phoneticPr fontId="2"/>
  </si>
  <si>
    <t>マスガイア</t>
    <phoneticPr fontId="2"/>
  </si>
  <si>
    <t>皆藤将人</t>
    <phoneticPr fontId="2"/>
  </si>
  <si>
    <t>BYE</t>
    <phoneticPr fontId="1"/>
  </si>
  <si>
    <t>BYE</t>
    <phoneticPr fontId="1"/>
  </si>
  <si>
    <t>CSJ</t>
    <phoneticPr fontId="1"/>
  </si>
  <si>
    <t>NFSC</t>
    <phoneticPr fontId="1"/>
  </si>
  <si>
    <t>Ｆｕｎ　ｔｏ　Ｔｅｎｎｉｓ</t>
  </si>
  <si>
    <t>ケリー　マイケル</t>
  </si>
  <si>
    <t>マス・ガイアTC</t>
  </si>
  <si>
    <t>Q1</t>
    <phoneticPr fontId="1"/>
  </si>
  <si>
    <t>Q2</t>
    <phoneticPr fontId="1"/>
  </si>
  <si>
    <t>Q3</t>
    <phoneticPr fontId="1"/>
  </si>
  <si>
    <t>Q4</t>
    <phoneticPr fontId="1"/>
  </si>
  <si>
    <t>エースＴＡ</t>
  </si>
  <si>
    <t>ＮＦＳＣ</t>
  </si>
  <si>
    <t>Q2</t>
    <phoneticPr fontId="1"/>
  </si>
  <si>
    <t>Q4</t>
    <phoneticPr fontId="1"/>
  </si>
  <si>
    <t>Q5</t>
    <phoneticPr fontId="1"/>
  </si>
  <si>
    <t>Q6</t>
    <phoneticPr fontId="1"/>
  </si>
  <si>
    <t>Q7</t>
    <phoneticPr fontId="1"/>
  </si>
  <si>
    <t>Q8</t>
    <phoneticPr fontId="1"/>
  </si>
  <si>
    <t>Q9</t>
    <phoneticPr fontId="1"/>
  </si>
  <si>
    <t>Q10</t>
    <phoneticPr fontId="1"/>
  </si>
  <si>
    <t>Q6</t>
    <phoneticPr fontId="1"/>
  </si>
  <si>
    <t>Q8</t>
    <phoneticPr fontId="1"/>
  </si>
  <si>
    <t>Q4</t>
    <phoneticPr fontId="1"/>
  </si>
  <si>
    <t>Q6</t>
    <phoneticPr fontId="1"/>
  </si>
  <si>
    <t>Q8</t>
    <phoneticPr fontId="1"/>
  </si>
  <si>
    <t>Q9</t>
    <phoneticPr fontId="1"/>
  </si>
  <si>
    <t>BYE</t>
    <phoneticPr fontId="1"/>
  </si>
  <si>
    <t>１6歳以下男子ダブルス本戦</t>
    <rPh sb="2" eb="5">
      <t>サイイカ</t>
    </rPh>
    <rPh sb="5" eb="7">
      <t>ダンシ</t>
    </rPh>
    <rPh sb="11" eb="13">
      <t>ホンセン</t>
    </rPh>
    <phoneticPr fontId="1"/>
  </si>
  <si>
    <t>BYE</t>
    <phoneticPr fontId="1"/>
  </si>
  <si>
    <t>BYE</t>
    <phoneticPr fontId="1"/>
  </si>
  <si>
    <t xml:space="preserve"> AschT.A</t>
    <phoneticPr fontId="2"/>
  </si>
  <si>
    <t>木村みれい</t>
    <rPh sb="0" eb="2">
      <t>キムラ</t>
    </rPh>
    <phoneticPr fontId="2"/>
  </si>
  <si>
    <t>NJＴＣ</t>
    <phoneticPr fontId="2"/>
  </si>
  <si>
    <t>河野　泰之</t>
    <phoneticPr fontId="1"/>
  </si>
  <si>
    <t>増田　雅也</t>
    <rPh sb="0" eb="2">
      <t>マスダ</t>
    </rPh>
    <rPh sb="3" eb="5">
      <t>マサヤ</t>
    </rPh>
    <phoneticPr fontId="2"/>
  </si>
  <si>
    <t>AschT.A</t>
    <phoneticPr fontId="2"/>
  </si>
  <si>
    <t>荻島　健人</t>
    <rPh sb="0" eb="2">
      <t>オギシマ</t>
    </rPh>
    <rPh sb="3" eb="5">
      <t>ケント</t>
    </rPh>
    <phoneticPr fontId="2"/>
  </si>
  <si>
    <t>藤原　豪弓</t>
    <rPh sb="0" eb="2">
      <t>フジワラ</t>
    </rPh>
    <rPh sb="3" eb="4">
      <t>ゴウ</t>
    </rPh>
    <rPh sb="4" eb="5">
      <t>ユミ</t>
    </rPh>
    <phoneticPr fontId="2"/>
  </si>
  <si>
    <t>渡邊　拓野</t>
    <rPh sb="0" eb="2">
      <t>ワタナベ</t>
    </rPh>
    <rPh sb="3" eb="4">
      <t>タク</t>
    </rPh>
    <rPh sb="4" eb="5">
      <t>ノ</t>
    </rPh>
    <phoneticPr fontId="2"/>
  </si>
  <si>
    <t>大塚　海里</t>
    <rPh sb="0" eb="2">
      <t>オオツカ</t>
    </rPh>
    <rPh sb="3" eb="5">
      <t>カイリ</t>
    </rPh>
    <phoneticPr fontId="2"/>
  </si>
  <si>
    <t>福谷　優斗</t>
    <rPh sb="0" eb="2">
      <t>フクタニ</t>
    </rPh>
    <rPh sb="3" eb="4">
      <t>ユウ</t>
    </rPh>
    <rPh sb="4" eb="5">
      <t>ト</t>
    </rPh>
    <phoneticPr fontId="2"/>
  </si>
  <si>
    <t>河口　祐輝</t>
    <rPh sb="0" eb="2">
      <t>カワグチ</t>
    </rPh>
    <rPh sb="3" eb="5">
      <t>ユウキ</t>
    </rPh>
    <phoneticPr fontId="2"/>
  </si>
  <si>
    <t>瀧崎　悠生</t>
    <rPh sb="0" eb="2">
      <t>タキサキ</t>
    </rPh>
    <rPh sb="3" eb="4">
      <t>ユウ</t>
    </rPh>
    <rPh sb="4" eb="5">
      <t>イ</t>
    </rPh>
    <phoneticPr fontId="2"/>
  </si>
  <si>
    <t>高嶋　大輔</t>
    <rPh sb="0" eb="2">
      <t>タカシマ</t>
    </rPh>
    <rPh sb="3" eb="5">
      <t>ダイスケ</t>
    </rPh>
    <phoneticPr fontId="2"/>
  </si>
  <si>
    <t>中村　颯人</t>
    <phoneticPr fontId="2"/>
  </si>
  <si>
    <t>二瓶　ひなた</t>
    <phoneticPr fontId="1"/>
  </si>
  <si>
    <t>土井　陽愛</t>
    <rPh sb="0" eb="2">
      <t>ドイ</t>
    </rPh>
    <rPh sb="3" eb="4">
      <t>ヨウ</t>
    </rPh>
    <rPh sb="4" eb="5">
      <t>アイ</t>
    </rPh>
    <phoneticPr fontId="2"/>
  </si>
  <si>
    <t>山口　はんな</t>
    <rPh sb="0" eb="2">
      <t>ヤマグチ</t>
    </rPh>
    <phoneticPr fontId="2"/>
  </si>
  <si>
    <t>渡邊　彩枝</t>
    <rPh sb="0" eb="2">
      <t>ワタナベ</t>
    </rPh>
    <rPh sb="3" eb="4">
      <t>サイ</t>
    </rPh>
    <rPh sb="4" eb="5">
      <t>エダ</t>
    </rPh>
    <phoneticPr fontId="2"/>
  </si>
  <si>
    <t>根本　明莉</t>
    <phoneticPr fontId="2"/>
  </si>
  <si>
    <t xml:space="preserve"> AschT.A</t>
    <phoneticPr fontId="2"/>
  </si>
  <si>
    <t>Q1</t>
    <phoneticPr fontId="1"/>
  </si>
  <si>
    <t>Q1</t>
    <phoneticPr fontId="1"/>
  </si>
  <si>
    <t>Q2</t>
    <phoneticPr fontId="1"/>
  </si>
  <si>
    <t>Q4</t>
    <phoneticPr fontId="1"/>
  </si>
  <si>
    <t>Q2</t>
    <phoneticPr fontId="1"/>
  </si>
  <si>
    <t>Q３</t>
    <phoneticPr fontId="1"/>
  </si>
  <si>
    <t>Q１</t>
    <phoneticPr fontId="1"/>
  </si>
  <si>
    <t>大森　匠</t>
    <phoneticPr fontId="1"/>
  </si>
  <si>
    <t>原　由輝</t>
    <phoneticPr fontId="1"/>
  </si>
  <si>
    <t>マス・ガイアＴＣ</t>
    <phoneticPr fontId="1"/>
  </si>
  <si>
    <t>茗溪学園</t>
    <phoneticPr fontId="1"/>
  </si>
  <si>
    <t>マス・ガイアTC</t>
    <phoneticPr fontId="1"/>
  </si>
  <si>
    <t>池田　あさひ</t>
    <phoneticPr fontId="1"/>
  </si>
  <si>
    <t>１８BS</t>
    <phoneticPr fontId="1"/>
  </si>
  <si>
    <t>予選</t>
    <rPh sb="0" eb="2">
      <t>ヨセン</t>
    </rPh>
    <phoneticPr fontId="1"/>
  </si>
  <si>
    <t>予選予備日</t>
    <rPh sb="0" eb="2">
      <t>ヨセン</t>
    </rPh>
    <rPh sb="2" eb="5">
      <t>ヨビビ</t>
    </rPh>
    <phoneticPr fontId="1"/>
  </si>
  <si>
    <t>１・２R</t>
    <phoneticPr fontId="1"/>
  </si>
  <si>
    <t>QF・SF</t>
    <phoneticPr fontId="1"/>
  </si>
  <si>
    <t>F・順位戦</t>
    <rPh sb="2" eb="4">
      <t>ジュンイ</t>
    </rPh>
    <rPh sb="4" eb="5">
      <t>セン</t>
    </rPh>
    <phoneticPr fontId="1"/>
  </si>
  <si>
    <t>１８BD</t>
    <phoneticPr fontId="1"/>
  </si>
  <si>
    <t>1R</t>
    <phoneticPr fontId="1"/>
  </si>
  <si>
    <t>QF</t>
    <phoneticPr fontId="1"/>
  </si>
  <si>
    <t>SF・F</t>
    <phoneticPr fontId="1"/>
  </si>
  <si>
    <t xml:space="preserve">１８GS </t>
    <phoneticPr fontId="1"/>
  </si>
  <si>
    <t>QF・SF</t>
    <phoneticPr fontId="1"/>
  </si>
  <si>
    <t xml:space="preserve">１８GD </t>
    <phoneticPr fontId="1"/>
  </si>
  <si>
    <t>１R</t>
    <phoneticPr fontId="1"/>
  </si>
  <si>
    <t>１R</t>
    <phoneticPr fontId="1"/>
  </si>
  <si>
    <t>SF・F</t>
    <phoneticPr fontId="1"/>
  </si>
  <si>
    <t>１６BS</t>
    <phoneticPr fontId="1"/>
  </si>
  <si>
    <t>１・２R</t>
    <phoneticPr fontId="1"/>
  </si>
  <si>
    <t>１６BD</t>
    <phoneticPr fontId="1"/>
  </si>
  <si>
    <t>1R</t>
    <phoneticPr fontId="1"/>
  </si>
  <si>
    <t xml:space="preserve">１６GS </t>
    <phoneticPr fontId="1"/>
  </si>
  <si>
    <t>１６GD</t>
    <phoneticPr fontId="1"/>
  </si>
  <si>
    <t>１４BS</t>
    <phoneticPr fontId="1"/>
  </si>
  <si>
    <t xml:space="preserve">１４BD </t>
    <phoneticPr fontId="1"/>
  </si>
  <si>
    <t xml:space="preserve">１４BD </t>
    <phoneticPr fontId="1"/>
  </si>
  <si>
    <t>予選・1R</t>
    <rPh sb="0" eb="2">
      <t>ヨセン</t>
    </rPh>
    <phoneticPr fontId="1"/>
  </si>
  <si>
    <t>QF</t>
    <phoneticPr fontId="1"/>
  </si>
  <si>
    <t>SF・F・順位戦</t>
    <rPh sb="5" eb="7">
      <t>ジュンイ</t>
    </rPh>
    <rPh sb="7" eb="8">
      <t>セン</t>
    </rPh>
    <phoneticPr fontId="1"/>
  </si>
  <si>
    <t>１４GS</t>
    <phoneticPr fontId="1"/>
  </si>
  <si>
    <t>１４GD</t>
    <phoneticPr fontId="1"/>
  </si>
  <si>
    <t>１・SF</t>
    <phoneticPr fontId="1"/>
  </si>
  <si>
    <t>１２BS</t>
    <phoneticPr fontId="1"/>
  </si>
  <si>
    <t>２・３R</t>
    <phoneticPr fontId="1"/>
  </si>
  <si>
    <t xml:space="preserve">１２BD </t>
    <phoneticPr fontId="1"/>
  </si>
  <si>
    <t>1R・QF</t>
    <phoneticPr fontId="1"/>
  </si>
  <si>
    <t>SF</t>
    <phoneticPr fontId="1"/>
  </si>
  <si>
    <t>１２GS</t>
    <phoneticPr fontId="1"/>
  </si>
  <si>
    <t>１２GS</t>
    <phoneticPr fontId="1"/>
  </si>
  <si>
    <t>１２GD</t>
    <phoneticPr fontId="1"/>
  </si>
  <si>
    <t>１２GD</t>
    <phoneticPr fontId="1"/>
  </si>
  <si>
    <t>集合時間　(受付終了時間)</t>
    <rPh sb="0" eb="2">
      <t>シュウゴウ</t>
    </rPh>
    <rPh sb="2" eb="4">
      <t>ジカン</t>
    </rPh>
    <rPh sb="6" eb="8">
      <t>ウケツケ</t>
    </rPh>
    <rPh sb="8" eb="10">
      <t>シュウリョウ</t>
    </rPh>
    <rPh sb="10" eb="12">
      <t>ジカン</t>
    </rPh>
    <phoneticPr fontId="1"/>
  </si>
  <si>
    <t>１８BS</t>
    <phoneticPr fontId="1"/>
  </si>
  <si>
    <t>１８BD</t>
    <phoneticPr fontId="1"/>
  </si>
  <si>
    <t xml:space="preserve">１８GS </t>
    <phoneticPr fontId="1"/>
  </si>
  <si>
    <t xml:space="preserve">１８GD </t>
    <phoneticPr fontId="1"/>
  </si>
  <si>
    <t>１６BS</t>
    <phoneticPr fontId="1"/>
  </si>
  <si>
    <t>１６BD</t>
    <phoneticPr fontId="1"/>
  </si>
  <si>
    <t>１４BS</t>
    <phoneticPr fontId="1"/>
  </si>
  <si>
    <t>※３月１９日会場について</t>
    <phoneticPr fontId="1"/>
  </si>
  <si>
    <t>16GS･GD→筑波大学体芸テニスコート</t>
    <phoneticPr fontId="1"/>
  </si>
  <si>
    <t>16BS・BD→筑波北部公園テニスコート</t>
    <phoneticPr fontId="1"/>
  </si>
  <si>
    <t>塚本産業協賛</t>
  </si>
  <si>
    <t>兼　関東ジュニアテニス選手権大会選考会</t>
  </si>
  <si>
    <r>
      <t>☆G３</t>
    </r>
    <r>
      <rPr>
        <sz val="10"/>
        <rFont val="HG丸ｺﾞｼｯｸM-PRO"/>
        <family val="3"/>
        <charset val="128"/>
      </rPr>
      <t>B</t>
    </r>
  </si>
  <si>
    <t>日時</t>
  </si>
  <si>
    <t>：</t>
  </si>
  <si>
    <t>会場</t>
  </si>
  <si>
    <t>主催</t>
  </si>
  <si>
    <t>茨城県テニス協会</t>
  </si>
  <si>
    <t>主管</t>
  </si>
  <si>
    <t>茨城県テニス協会ジュニア委員会</t>
  </si>
  <si>
    <t>公認</t>
  </si>
  <si>
    <t>関東テニス協会</t>
  </si>
  <si>
    <t>協力</t>
  </si>
  <si>
    <t>株式会社ダンロップスポーツマーケティング</t>
  </si>
  <si>
    <t>協賛</t>
  </si>
  <si>
    <t>塚本産業株式会社</t>
  </si>
  <si>
    <t>大会役員</t>
  </si>
  <si>
    <t>大会会長</t>
  </si>
  <si>
    <t>黒澤　弘忠</t>
  </si>
  <si>
    <t>大会副会長</t>
  </si>
  <si>
    <t>星　　通</t>
  </si>
  <si>
    <t>亀村　正子</t>
  </si>
  <si>
    <t>大会顧問</t>
  </si>
  <si>
    <t>高橋　酉蔵</t>
  </si>
  <si>
    <t>久保田　護</t>
  </si>
  <si>
    <t>勝田　茂</t>
  </si>
  <si>
    <t>保坂　和</t>
  </si>
  <si>
    <t>保坂　嘉男</t>
  </si>
  <si>
    <t>直井　啓吾</t>
  </si>
  <si>
    <t>横澤　邦重</t>
  </si>
  <si>
    <t>小林　義広</t>
  </si>
  <si>
    <t>太宰　俊吾</t>
  </si>
  <si>
    <t>清水　正亜</t>
  </si>
  <si>
    <t>掛札　岩男</t>
  </si>
  <si>
    <t>清野　純一</t>
  </si>
  <si>
    <t>三国　晃</t>
  </si>
  <si>
    <t>宗形　信二</t>
  </si>
  <si>
    <t>大友　昭敏</t>
  </si>
  <si>
    <t>大会委員長</t>
  </si>
  <si>
    <t>秋山　敬吾</t>
  </si>
  <si>
    <t>大会副委員長</t>
  </si>
  <si>
    <t>渡邊　義孝</t>
  </si>
  <si>
    <t>高澤　正治</t>
  </si>
  <si>
    <t>沼尻　満男</t>
  </si>
  <si>
    <t>大会委員</t>
  </si>
  <si>
    <t>萩谷　弘道</t>
  </si>
  <si>
    <t>坂田　寛</t>
  </si>
  <si>
    <t>石原　保彦</t>
  </si>
  <si>
    <t>五十嵐　貴裕</t>
  </si>
  <si>
    <t>永岡　浩</t>
  </si>
  <si>
    <t>中野　雅一</t>
  </si>
  <si>
    <t>小池　典夫</t>
  </si>
  <si>
    <t>石川　貴之</t>
  </si>
  <si>
    <t>高野　文雄</t>
  </si>
  <si>
    <t>白戸　元文</t>
  </si>
  <si>
    <t>柴崎　茂</t>
  </si>
  <si>
    <t>井上　佳久</t>
  </si>
  <si>
    <t>武井　美奈子</t>
  </si>
  <si>
    <t>北畑　哲也</t>
  </si>
  <si>
    <t>加藤　久恵</t>
  </si>
  <si>
    <t>赤萩　宏幸</t>
  </si>
  <si>
    <t>阪本　修</t>
  </si>
  <si>
    <t>田中　砂千子</t>
  </si>
  <si>
    <t>運営役員</t>
  </si>
  <si>
    <t>トーナメント　　　　ディレクター</t>
  </si>
  <si>
    <t>トーナメント　　　　　レフェリー</t>
  </si>
  <si>
    <t>競技委員</t>
  </si>
  <si>
    <t>正木　和美</t>
  </si>
  <si>
    <t>小神野　英男</t>
  </si>
  <si>
    <t>上田　憲太郎</t>
  </si>
  <si>
    <t>平山　善規</t>
  </si>
  <si>
    <t>平野　徳浩</t>
  </si>
  <si>
    <t>野本　由美子</t>
  </si>
  <si>
    <t>木村　邦子　</t>
  </si>
  <si>
    <t>朝比奈　通子</t>
  </si>
  <si>
    <t>政岡　悟</t>
  </si>
  <si>
    <t>沼尻　克枝</t>
  </si>
  <si>
    <t>小神野　夏樹</t>
  </si>
  <si>
    <t>大会注意事項</t>
  </si>
  <si>
    <t>受付</t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</si>
  <si>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</si>
  <si>
    <t>試合開始</t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</si>
  <si>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</si>
  <si>
    <t>試合方法</t>
  </si>
  <si>
    <t>予選：６ゲームマッチ　ノーアドバンテージ方式</t>
  </si>
  <si>
    <t>本戦：３セットマッチ　ノーアドバンテージ方式</t>
  </si>
  <si>
    <t>※天候等により試合方法が変更になる場合があります。</t>
  </si>
  <si>
    <t>試合球</t>
  </si>
  <si>
    <t>ダンロップ　スリクソン　(本部で用意します。)</t>
  </si>
  <si>
    <t>練習</t>
  </si>
  <si>
    <t xml:space="preserve">サービス4本のみとします。
</t>
  </si>
  <si>
    <t>結果報告</t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</si>
  <si>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</si>
  <si>
    <t>審判</t>
  </si>
  <si>
    <t xml:space="preserve">全試合セルフジャッジです。選手は、「JTAテニスルールブック」をよく読み　　　  　　　　　　　理解して試合に臨んでください。
</t>
  </si>
  <si>
    <t>トラブル</t>
  </si>
  <si>
    <t xml:space="preserve">試合中トラブルが起きた場合は、選手はレフェリー（またはロービング・アンパイア）を呼び、問題の解決を求めることができます。
</t>
  </si>
  <si>
    <t>アドバイス</t>
  </si>
  <si>
    <t xml:space="preserve">試合中いかなるアドバイスも受けることはできません。
</t>
  </si>
  <si>
    <t>天候</t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</si>
  <si>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</si>
  <si>
    <t>日程変更</t>
  </si>
  <si>
    <t xml:space="preserve">天候その他の事情により、会場・試合日程・試合方法が変更になる場合があります。　　　　掲示やアナウンス等本部の指示に従ってください。
</t>
  </si>
  <si>
    <t>事故</t>
  </si>
  <si>
    <t xml:space="preserve">会場での傷害について主催者は責任を負いません。また、盗難等の事故についても　　　　　責任を負いませんので、各自十分にご注意下さい。
</t>
  </si>
  <si>
    <t>会場利用</t>
  </si>
  <si>
    <t xml:space="preserve">空き缶・紙くず等は各自持ち帰るなどして、会場美化にご協力ください。
</t>
  </si>
  <si>
    <t>シード順位</t>
  </si>
  <si>
    <t>関東テニス協会の関東ランキング(２７/２/１２付)を基に、ドロー会議（２７／２／１６）で</t>
  </si>
  <si>
    <t>決定いたしました</t>
  </si>
  <si>
    <t>関東ジュニア出場枠は、次の通りです</t>
  </si>
  <si>
    <t xml:space="preserve">服装の注意                                            </t>
  </si>
  <si>
    <t>《J T Aジュニア憲章》</t>
  </si>
  <si>
    <t>この一球は絶対無二の一球なり、されば身心をあげて一打すべし。</t>
  </si>
  <si>
    <t>この一球一打に技を磨き体力を鍛え精神力を養うべきなり。</t>
  </si>
  <si>
    <t>この一打に今の自己を発揮すべし。これを庭球する心という。</t>
  </si>
  <si>
    <t>福田　雅之助</t>
  </si>
  <si>
    <t>テニスに親しむ</t>
  </si>
  <si>
    <t>心身ともにたくましく育つように、スポーツ心を身につけよう。</t>
  </si>
  <si>
    <t>テニスを楽しむ</t>
  </si>
  <si>
    <t>全国の仲間とコミュニケーションを図り、テニスの輪を広げよう。</t>
  </si>
  <si>
    <t>テニスを理解する</t>
  </si>
  <si>
    <t>ルールを理解し、正しいマナーと思いやりの気持ちを養おう。</t>
  </si>
  <si>
    <t>テニスを競う</t>
  </si>
  <si>
    <t>育成・強化を通じて、お互いに競い合い、理想を追求しよう。</t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</si>
  <si>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</si>
  <si>
    <t>制定　2006年2月2日</t>
  </si>
  <si>
    <t>第36回茨城県ジュニアテニス選手権大会</t>
    <phoneticPr fontId="1"/>
  </si>
  <si>
    <t>１８BS</t>
  </si>
  <si>
    <t>１８GS</t>
  </si>
  <si>
    <t>１８BD</t>
  </si>
  <si>
    <t>関東出場枠　　２</t>
  </si>
  <si>
    <t>１８GD</t>
  </si>
  <si>
    <t>日暮　春香</t>
  </si>
  <si>
    <t>KCJTA</t>
  </si>
  <si>
    <t>１６BS</t>
  </si>
  <si>
    <t>１６GS</t>
  </si>
  <si>
    <t>１６BD</t>
  </si>
  <si>
    <t>１６GD</t>
  </si>
  <si>
    <t>藤原 大生</t>
  </si>
  <si>
    <t>木村　みれい</t>
  </si>
  <si>
    <t>NJTC</t>
  </si>
  <si>
    <t xml:space="preserve">大塚　藍奈 </t>
  </si>
  <si>
    <t>丹下　将太</t>
  </si>
  <si>
    <t xml:space="preserve">舩津　綾乃 </t>
  </si>
  <si>
    <t>大久保　恵将</t>
  </si>
  <si>
    <t>押野　実柚</t>
  </si>
  <si>
    <t>TP波崎</t>
  </si>
  <si>
    <t>高松　祐香</t>
  </si>
  <si>
    <t>大島　一将</t>
  </si>
  <si>
    <t>河野　泰之</t>
  </si>
  <si>
    <t>１４BS</t>
  </si>
  <si>
    <t>１４GS</t>
  </si>
  <si>
    <t>１４BD</t>
  </si>
  <si>
    <t>１４GD</t>
  </si>
  <si>
    <t>飯泉　涼</t>
  </si>
  <si>
    <t xml:space="preserve">川村　茉那 </t>
  </si>
  <si>
    <t>松尾　滉哉</t>
  </si>
  <si>
    <t>加藤木　塁</t>
  </si>
  <si>
    <t>大洗ビーチTC</t>
  </si>
  <si>
    <t xml:space="preserve">園城　海遥 </t>
  </si>
  <si>
    <t>飯田 翔</t>
  </si>
  <si>
    <t>五十嵐　萌々</t>
  </si>
  <si>
    <t xml:space="preserve">塚田　結 </t>
  </si>
  <si>
    <t>藤田　裕暉</t>
  </si>
  <si>
    <t>山口　駿</t>
  </si>
  <si>
    <t>飯田　翔</t>
  </si>
  <si>
    <t>１２BS</t>
  </si>
  <si>
    <t>１２GS</t>
  </si>
  <si>
    <t>１２BD</t>
  </si>
  <si>
    <t>１２GD</t>
  </si>
  <si>
    <t>舩津　夏生</t>
  </si>
  <si>
    <t>小原　萌夢</t>
  </si>
  <si>
    <t>森　唯奈</t>
  </si>
  <si>
    <t>大塚　生吹</t>
  </si>
  <si>
    <t>藤田　奈津実</t>
  </si>
  <si>
    <t>小湊　美波</t>
  </si>
  <si>
    <t>二瓶ひなた</t>
  </si>
  <si>
    <t>村山　春太</t>
  </si>
  <si>
    <t>加治　芳行</t>
    <phoneticPr fontId="1"/>
  </si>
  <si>
    <t>富田　真智子</t>
    <phoneticPr fontId="1"/>
  </si>
  <si>
    <t>穐本　貴通</t>
    <phoneticPr fontId="1"/>
  </si>
  <si>
    <t>平山　善規</t>
    <phoneticPr fontId="1"/>
  </si>
  <si>
    <t>仲田　薫</t>
    <phoneticPr fontId="1"/>
  </si>
  <si>
    <t>緑川　仁</t>
    <phoneticPr fontId="1"/>
  </si>
  <si>
    <t>鈴木　英哉</t>
    <phoneticPr fontId="1"/>
  </si>
  <si>
    <t>宍戸　弘克</t>
    <phoneticPr fontId="1"/>
  </si>
  <si>
    <t>今村　正興</t>
    <phoneticPr fontId="1"/>
  </si>
  <si>
    <t>堀口　洋徳</t>
    <phoneticPr fontId="1"/>
  </si>
  <si>
    <t>会沢　正博</t>
    <phoneticPr fontId="1"/>
  </si>
  <si>
    <t>貝瀬　琢夫</t>
    <phoneticPr fontId="1"/>
  </si>
  <si>
    <t>上田　憲太郎</t>
    <phoneticPr fontId="1"/>
  </si>
  <si>
    <t>染野　貴裕</t>
    <phoneticPr fontId="1"/>
  </si>
  <si>
    <t>浅野　哲</t>
    <phoneticPr fontId="1"/>
  </si>
  <si>
    <t>平野　諭</t>
    <phoneticPr fontId="1"/>
  </si>
  <si>
    <t>林　誠二</t>
    <phoneticPr fontId="1"/>
  </si>
  <si>
    <t>大滝　慶人</t>
    <phoneticPr fontId="1"/>
  </si>
  <si>
    <t>鯨井　章二</t>
    <phoneticPr fontId="1"/>
  </si>
  <si>
    <t>村井　淳平</t>
    <phoneticPr fontId="1"/>
  </si>
  <si>
    <r>
      <rPr>
        <sz val="16"/>
        <rFont val="HG丸ｺﾞｼｯｸM-PRO"/>
        <family val="3"/>
        <charset val="128"/>
      </rPr>
      <t>平成28年3月19日(土)3月25日(金)～3月30日(水)</t>
    </r>
    <r>
      <rPr>
        <sz val="14"/>
        <rFont val="HG丸ｺﾞｼｯｸM-PRO"/>
        <family val="3"/>
        <charset val="128"/>
      </rPr>
      <t>　</t>
    </r>
    <r>
      <rPr>
        <sz val="12"/>
        <rFont val="HG丸ｺﾞｼｯｸM-PRO"/>
        <family val="3"/>
        <charset val="128"/>
      </rPr>
      <t>予備日3月31日（木）</t>
    </r>
    <phoneticPr fontId="1"/>
  </si>
  <si>
    <r>
      <t>予選3月5日(土)、3月6日(日)　</t>
    </r>
    <r>
      <rPr>
        <sz val="14"/>
        <rFont val="HG丸ｺﾞｼｯｸM-PRO"/>
        <family val="3"/>
        <charset val="128"/>
      </rPr>
      <t>予備日3月12日(土)、3月13日(日)</t>
    </r>
    <phoneticPr fontId="1"/>
  </si>
  <si>
    <t>１８歳以下男子　　　　S　６名　　　　　　１８歳以下女子　　　　S　４名</t>
    <phoneticPr fontId="1"/>
  </si>
  <si>
    <t>　　　　　　　　　　　D　２組+補欠１　　　　　　　　　　　　　D 　２組</t>
    <phoneticPr fontId="1"/>
  </si>
  <si>
    <t>　　　　　　　　　　　D　３組　　　　　　　　　　　　　　　　　D　３組</t>
    <phoneticPr fontId="1"/>
  </si>
  <si>
    <t>１６歳以下男子　　　　S　４名+補欠１　　　１６歳以下女子　　　S　６名+補欠１</t>
    <phoneticPr fontId="1"/>
  </si>
  <si>
    <t>１４歳以下男子　　　　S　７名+補欠１　　　１４歳以下女子　　　S　７名</t>
    <phoneticPr fontId="1"/>
  </si>
  <si>
    <t>　　　　　　　　　　　D　５組　　　　　　　　　　　　　　　　　D　３組</t>
    <phoneticPr fontId="1"/>
  </si>
  <si>
    <t>１２歳以下男子　　　　S　４名+補欠１　　　１２歳以下女子　　　　S　３名</t>
    <phoneticPr fontId="1"/>
  </si>
  <si>
    <t>　　　　　　　　　　　D　２組　　　　　　　　　　　　　　　　　D　２組</t>
    <phoneticPr fontId="1"/>
  </si>
  <si>
    <t>藤原　大生</t>
    <phoneticPr fontId="1"/>
  </si>
  <si>
    <t>大塚　雄貴</t>
    <phoneticPr fontId="1"/>
  </si>
  <si>
    <t>申　乾浩</t>
    <phoneticPr fontId="1"/>
  </si>
  <si>
    <t>島田　良太</t>
    <phoneticPr fontId="1"/>
  </si>
  <si>
    <t>遠藤　悠馬</t>
    <phoneticPr fontId="1"/>
  </si>
  <si>
    <t>谷口　湧雅</t>
    <phoneticPr fontId="1"/>
  </si>
  <si>
    <t>大久保　恵将</t>
    <phoneticPr fontId="1"/>
  </si>
  <si>
    <t>内田　渉</t>
    <phoneticPr fontId="1"/>
  </si>
  <si>
    <t>佐藤　伸吾</t>
    <phoneticPr fontId="1"/>
  </si>
  <si>
    <t>下坂　俊裕</t>
    <phoneticPr fontId="1"/>
  </si>
  <si>
    <t>飯田　優花</t>
    <phoneticPr fontId="1"/>
  </si>
  <si>
    <t>Asch T.A</t>
    <phoneticPr fontId="1"/>
  </si>
  <si>
    <t>野村　せりな</t>
    <phoneticPr fontId="1"/>
  </si>
  <si>
    <t>寺田　未空</t>
    <phoneticPr fontId="1"/>
  </si>
  <si>
    <t>石原　朋佳</t>
    <phoneticPr fontId="1"/>
  </si>
  <si>
    <t>奥野矢　莉瑠</t>
    <phoneticPr fontId="1"/>
  </si>
  <si>
    <t>塚田　明夢</t>
    <phoneticPr fontId="1"/>
  </si>
  <si>
    <t>石原　朋佳</t>
    <phoneticPr fontId="1"/>
  </si>
  <si>
    <t>堀江　美貴</t>
    <phoneticPr fontId="1"/>
  </si>
  <si>
    <t>取手聖徳高</t>
    <phoneticPr fontId="1"/>
  </si>
  <si>
    <t>森山　翔太</t>
    <phoneticPr fontId="1"/>
  </si>
  <si>
    <t>齊藤　康輝</t>
    <phoneticPr fontId="1"/>
  </si>
  <si>
    <t>齋藤　辰哉</t>
    <phoneticPr fontId="1"/>
  </si>
  <si>
    <t>サンスポーツ</t>
    <phoneticPr fontId="1"/>
  </si>
  <si>
    <t>齊藤　里穂</t>
    <phoneticPr fontId="1"/>
  </si>
  <si>
    <t>露久保　愛美</t>
    <phoneticPr fontId="1"/>
  </si>
  <si>
    <t>田崎　琴美</t>
    <phoneticPr fontId="1"/>
  </si>
  <si>
    <t>斉藤　奈輔</t>
    <phoneticPr fontId="1"/>
  </si>
  <si>
    <t>田中　恵美子</t>
    <phoneticPr fontId="1"/>
  </si>
  <si>
    <t>マス・ガイア</t>
    <phoneticPr fontId="1"/>
  </si>
  <si>
    <t>小林　良徳</t>
    <phoneticPr fontId="1"/>
  </si>
  <si>
    <t>仙石　圭汰</t>
    <phoneticPr fontId="1"/>
  </si>
  <si>
    <t>藤原　浩剛</t>
    <phoneticPr fontId="1"/>
  </si>
  <si>
    <t>申　ジホ</t>
    <phoneticPr fontId="1"/>
  </si>
  <si>
    <t>布袋　美春</t>
    <phoneticPr fontId="1"/>
  </si>
  <si>
    <t>金子　晴香</t>
    <phoneticPr fontId="1"/>
  </si>
  <si>
    <t>大木　優里</t>
    <phoneticPr fontId="1"/>
  </si>
  <si>
    <t>田口　優花</t>
    <phoneticPr fontId="1"/>
  </si>
  <si>
    <t>中山　未来</t>
    <phoneticPr fontId="1"/>
  </si>
  <si>
    <t>塚本　駿太</t>
    <phoneticPr fontId="1"/>
  </si>
  <si>
    <t>神栖TI-Cube</t>
    <phoneticPr fontId="1"/>
  </si>
  <si>
    <t>天木　絃人</t>
    <phoneticPr fontId="1"/>
  </si>
  <si>
    <t>海野　優輝</t>
    <phoneticPr fontId="1"/>
  </si>
  <si>
    <t>武部　湊</t>
    <phoneticPr fontId="1"/>
  </si>
  <si>
    <t>田子　開翔</t>
    <phoneticPr fontId="1"/>
  </si>
  <si>
    <t>佐々木　智哉</t>
    <phoneticPr fontId="1"/>
  </si>
  <si>
    <t>JAC</t>
    <phoneticPr fontId="1"/>
  </si>
  <si>
    <t>川村　日冴</t>
    <phoneticPr fontId="1"/>
  </si>
  <si>
    <t>齋藤　暖</t>
    <phoneticPr fontId="1"/>
  </si>
  <si>
    <t>大塚　海里</t>
    <phoneticPr fontId="1"/>
  </si>
  <si>
    <t>我孫子　桃季</t>
    <phoneticPr fontId="1"/>
  </si>
  <si>
    <t>中村　颯人</t>
    <phoneticPr fontId="1"/>
  </si>
  <si>
    <t>小西　真朱</t>
    <phoneticPr fontId="1"/>
  </si>
  <si>
    <t>稲葉　萌花</t>
    <phoneticPr fontId="1"/>
  </si>
  <si>
    <t>改田　明優</t>
    <phoneticPr fontId="1"/>
  </si>
  <si>
    <t>深野　莉々子</t>
    <phoneticPr fontId="1"/>
  </si>
  <si>
    <t>糸賀　咲和</t>
    <phoneticPr fontId="1"/>
  </si>
  <si>
    <t>T-1インドアTS</t>
    <phoneticPr fontId="1"/>
  </si>
  <si>
    <t>布谷　莉子</t>
    <phoneticPr fontId="1"/>
  </si>
  <si>
    <t>寺田　帆花</t>
    <phoneticPr fontId="1"/>
  </si>
  <si>
    <t>片山　葉子</t>
    <phoneticPr fontId="1"/>
  </si>
  <si>
    <t>守谷TC</t>
    <phoneticPr fontId="1"/>
  </si>
  <si>
    <t>関東出場枠　６</t>
    <phoneticPr fontId="1"/>
  </si>
  <si>
    <t>関東出場枠　　２　　補欠　１</t>
    <phoneticPr fontId="1"/>
  </si>
  <si>
    <t>関東出場枠　　４　　</t>
    <phoneticPr fontId="1"/>
  </si>
  <si>
    <t>関東出場枠　２　　</t>
    <phoneticPr fontId="1"/>
  </si>
  <si>
    <t>関東出場枠　　４　　補欠　１</t>
    <phoneticPr fontId="1"/>
  </si>
  <si>
    <t>関東出場枠　　３</t>
    <phoneticPr fontId="1"/>
  </si>
  <si>
    <t>関東出場枠　　６　　補欠　１</t>
    <phoneticPr fontId="1"/>
  </si>
  <si>
    <t>関東出場枠　　３</t>
    <phoneticPr fontId="1"/>
  </si>
  <si>
    <t>関東出場枠　　７　補欠　１</t>
    <phoneticPr fontId="1"/>
  </si>
  <si>
    <t>関東出場枠　　５</t>
    <phoneticPr fontId="1"/>
  </si>
  <si>
    <t>関東出場枠　７　</t>
    <phoneticPr fontId="1"/>
  </si>
  <si>
    <t>関東出場枠　　４　　補欠　１</t>
    <phoneticPr fontId="1"/>
  </si>
  <si>
    <t>予選・1R</t>
    <phoneticPr fontId="1"/>
  </si>
  <si>
    <t>二の宮公園テニスコート</t>
    <rPh sb="0" eb="1">
      <t>ニ</t>
    </rPh>
    <rPh sb="2" eb="3">
      <t>ミヤ</t>
    </rPh>
    <rPh sb="3" eb="5">
      <t>コウエン</t>
    </rPh>
    <phoneticPr fontId="1"/>
  </si>
  <si>
    <t>　　※3月5日・6日会場について</t>
    <rPh sb="4" eb="5">
      <t>ガツ</t>
    </rPh>
    <rPh sb="6" eb="7">
      <t>ニチ</t>
    </rPh>
    <rPh sb="9" eb="10">
      <t>ニチ</t>
    </rPh>
    <rPh sb="10" eb="12">
      <t>カイジョウ</t>
    </rPh>
    <phoneticPr fontId="1"/>
  </si>
  <si>
    <t>笠松運動公園、筑波北部公園</t>
    <phoneticPr fontId="1"/>
  </si>
  <si>
    <t>二の宮公園、筑波大学体芸テニスコート</t>
    <rPh sb="0" eb="1">
      <t>ニ</t>
    </rPh>
    <rPh sb="2" eb="3">
      <t>ミヤ</t>
    </rPh>
    <rPh sb="3" eb="5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</si>
</sst>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0" formatCode="0.0"/>
    <numFmt numFmtId="181" formatCode="0.0_);[Red]\(0.0\)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24"/>
      <name val="Times New Roman"/>
      <family val="1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sz val="7.5"/>
      <name val="ＭＳ Ｐゴシック"/>
      <family val="3"/>
      <charset val="128"/>
    </font>
    <font>
      <u/>
      <sz val="1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</cellStyleXfs>
  <cellXfs count="405">
    <xf numFmtId="0" fontId="0" fillId="0" borderId="0" xfId="0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shrinkToFit="1"/>
    </xf>
    <xf numFmtId="179" fontId="10" fillId="0" borderId="1" xfId="0" applyNumberFormat="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9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81" fontId="6" fillId="0" borderId="4" xfId="1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 shrinkToFit="1"/>
    </xf>
    <xf numFmtId="181" fontId="4" fillId="0" borderId="4" xfId="0" applyNumberFormat="1" applyFon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 shrinkToFit="1"/>
    </xf>
    <xf numFmtId="181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181" fontId="0" fillId="0" borderId="4" xfId="0" applyNumberFormat="1" applyBorder="1">
      <alignment vertical="center"/>
    </xf>
    <xf numFmtId="181" fontId="0" fillId="0" borderId="0" xfId="0" applyNumberForma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180" fontId="0" fillId="0" borderId="4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4" fontId="6" fillId="0" borderId="0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9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0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2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distributed" vertical="center"/>
    </xf>
    <xf numFmtId="0" fontId="16" fillId="0" borderId="4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NumberForma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 shrinkToFit="1"/>
    </xf>
    <xf numFmtId="179" fontId="10" fillId="2" borderId="1" xfId="0" applyNumberFormat="1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shrinkToFit="1"/>
    </xf>
    <xf numFmtId="176" fontId="0" fillId="2" borderId="0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56" fontId="12" fillId="0" borderId="12" xfId="0" applyNumberFormat="1" applyFont="1" applyBorder="1" applyAlignment="1">
      <alignment horizontal="center" vertical="center"/>
    </xf>
    <xf numFmtId="56" fontId="12" fillId="0" borderId="13" xfId="0" applyNumberFormat="1" applyFont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56" fontId="12" fillId="0" borderId="15" xfId="0" applyNumberFormat="1" applyFon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20" fontId="0" fillId="0" borderId="22" xfId="0" applyNumberForma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56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0" xfId="2" applyNumberFormat="1" applyFont="1" applyFill="1" applyBorder="1" applyAlignment="1" applyProtection="1"/>
    <xf numFmtId="49" fontId="32" fillId="0" borderId="0" xfId="2" applyNumberFormat="1" applyFont="1" applyFill="1" applyBorder="1" applyAlignment="1" applyProtection="1">
      <alignment vertical="top" shrinkToFit="1"/>
    </xf>
    <xf numFmtId="0" fontId="33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vertical="center"/>
    </xf>
    <xf numFmtId="0" fontId="34" fillId="0" borderId="0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>
      <alignment vertical="top" shrinkToFit="1"/>
    </xf>
    <xf numFmtId="0" fontId="35" fillId="0" borderId="0" xfId="2" applyNumberFormat="1" applyFont="1" applyFill="1" applyBorder="1" applyAlignment="1" applyProtection="1">
      <alignment horizontal="right" vertical="center"/>
    </xf>
    <xf numFmtId="0" fontId="35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vertical="center"/>
    </xf>
    <xf numFmtId="0" fontId="35" fillId="0" borderId="0" xfId="2" applyNumberFormat="1" applyFont="1" applyFill="1" applyBorder="1" applyAlignment="1" applyProtection="1">
      <alignment vertical="center"/>
    </xf>
    <xf numFmtId="0" fontId="20" fillId="0" borderId="0" xfId="2" applyNumberFormat="1" applyFont="1" applyFill="1" applyBorder="1" applyAlignment="1" applyProtection="1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36" fillId="0" borderId="0" xfId="2" applyNumberFormat="1" applyFont="1" applyFill="1" applyBorder="1" applyAlignment="1" applyProtection="1">
      <alignment horizontal="right" vertical="center"/>
    </xf>
    <xf numFmtId="0" fontId="36" fillId="0" borderId="0" xfId="2" applyNumberFormat="1" applyFont="1" applyFill="1" applyBorder="1" applyAlignment="1" applyProtection="1">
      <alignment horizontal="center" vertical="center"/>
    </xf>
    <xf numFmtId="0" fontId="36" fillId="0" borderId="0" xfId="2" applyNumberFormat="1" applyFont="1" applyFill="1" applyBorder="1" applyAlignment="1" applyProtection="1">
      <alignment vertical="center"/>
    </xf>
    <xf numFmtId="0" fontId="37" fillId="0" borderId="0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 vertical="center"/>
    </xf>
    <xf numFmtId="0" fontId="0" fillId="0" borderId="0" xfId="4" applyNumberFormat="1" applyFont="1" applyFill="1" applyBorder="1" applyAlignment="1" applyProtection="1"/>
    <xf numFmtId="0" fontId="38" fillId="0" borderId="0" xfId="4" applyNumberFormat="1" applyFont="1" applyFill="1" applyBorder="1" applyAlignment="1" applyProtection="1">
      <alignment vertical="center"/>
    </xf>
    <xf numFmtId="0" fontId="39" fillId="0" borderId="0" xfId="4" applyNumberFormat="1" applyFont="1" applyFill="1" applyBorder="1" applyAlignment="1" applyProtection="1">
      <alignment horizontal="distributed" vertical="center"/>
    </xf>
    <xf numFmtId="0" fontId="34" fillId="0" borderId="0" xfId="4" applyNumberFormat="1" applyFont="1" applyFill="1" applyBorder="1" applyAlignment="1" applyProtection="1">
      <alignment horizontal="distributed"/>
    </xf>
    <xf numFmtId="0" fontId="34" fillId="0" borderId="0" xfId="4" applyNumberFormat="1" applyFont="1" applyFill="1" applyBorder="1" applyAlignment="1" applyProtection="1">
      <alignment horizontal="distributed" vertical="center"/>
    </xf>
    <xf numFmtId="0" fontId="40" fillId="0" borderId="0" xfId="4" applyNumberFormat="1" applyFont="1" applyFill="1" applyBorder="1" applyAlignment="1" applyProtection="1">
      <alignment horizontal="distributed" vertical="center"/>
    </xf>
    <xf numFmtId="0" fontId="21" fillId="0" borderId="0" xfId="4" applyNumberFormat="1" applyFont="1" applyFill="1" applyBorder="1" applyAlignment="1" applyProtection="1">
      <alignment horizontal="distributed" vertical="center" wrapText="1"/>
    </xf>
    <xf numFmtId="0" fontId="0" fillId="0" borderId="0" xfId="4" applyNumberFormat="1" applyFont="1" applyFill="1" applyBorder="1" applyAlignment="1" applyProtection="1">
      <alignment horizontal="distributed"/>
    </xf>
    <xf numFmtId="0" fontId="15" fillId="0" borderId="0" xfId="4" applyNumberFormat="1" applyFont="1" applyFill="1" applyBorder="1" applyAlignment="1" applyProtection="1">
      <alignment vertical="center"/>
    </xf>
    <xf numFmtId="0" fontId="34" fillId="0" borderId="0" xfId="4" applyNumberFormat="1" applyFont="1" applyFill="1" applyBorder="1" applyAlignment="1" applyProtection="1"/>
    <xf numFmtId="49" fontId="15" fillId="0" borderId="0" xfId="2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/>
    <xf numFmtId="0" fontId="15" fillId="0" borderId="0" xfId="2" applyNumberFormat="1" applyFont="1" applyFill="1" applyBorder="1" applyAlignment="1" applyProtection="1">
      <alignment horizontal="center" vertical="top"/>
    </xf>
    <xf numFmtId="0" fontId="15" fillId="0" borderId="0" xfId="2" applyNumberFormat="1" applyFont="1" applyFill="1" applyBorder="1" applyAlignment="1" applyProtection="1">
      <alignment horizontal="distributed" vertical="top"/>
    </xf>
    <xf numFmtId="0" fontId="15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vertical="center"/>
    </xf>
    <xf numFmtId="49" fontId="15" fillId="0" borderId="0" xfId="3" applyNumberFormat="1" applyFont="1" applyFill="1" applyBorder="1" applyAlignment="1" applyProtection="1">
      <alignment vertical="center"/>
    </xf>
    <xf numFmtId="0" fontId="42" fillId="0" borderId="0" xfId="2" applyNumberFormat="1" applyFont="1" applyFill="1" applyBorder="1" applyAlignment="1" applyProtection="1">
      <alignment vertical="top" wrapText="1"/>
    </xf>
    <xf numFmtId="0" fontId="15" fillId="0" borderId="0" xfId="2" applyNumberFormat="1" applyFont="1" applyFill="1" applyBorder="1" applyAlignment="1" applyProtection="1">
      <alignment horizontal="center"/>
    </xf>
    <xf numFmtId="0" fontId="43" fillId="0" borderId="0" xfId="2" applyNumberFormat="1" applyFont="1" applyFill="1" applyBorder="1" applyAlignment="1" applyProtection="1"/>
    <xf numFmtId="0" fontId="44" fillId="0" borderId="0" xfId="2" applyNumberFormat="1" applyFont="1" applyFill="1" applyBorder="1" applyAlignment="1" applyProtection="1"/>
    <xf numFmtId="49" fontId="45" fillId="0" borderId="0" xfId="2" applyNumberFormat="1" applyFont="1" applyFill="1" applyBorder="1" applyAlignment="1" applyProtection="1">
      <alignment vertical="center"/>
    </xf>
    <xf numFmtId="0" fontId="15" fillId="0" borderId="0" xfId="2" applyNumberFormat="1" applyFont="1" applyFill="1" applyBorder="1" applyAlignment="1" applyProtection="1">
      <alignment horizontal="left"/>
    </xf>
    <xf numFmtId="0" fontId="0" fillId="0" borderId="0" xfId="2" applyNumberFormat="1" applyFont="1" applyFill="1" applyBorder="1" applyAlignment="1" applyProtection="1">
      <alignment horizontal="center"/>
    </xf>
    <xf numFmtId="49" fontId="0" fillId="0" borderId="0" xfId="2" applyNumberFormat="1" applyFont="1" applyFill="1" applyBorder="1" applyAlignment="1" applyProtection="1">
      <alignment horizontal="center" vertical="center"/>
    </xf>
    <xf numFmtId="20" fontId="15" fillId="0" borderId="0" xfId="2" applyNumberFormat="1" applyFont="1" applyFill="1" applyBorder="1" applyAlignment="1" applyProtection="1">
      <alignment vertical="center"/>
    </xf>
    <xf numFmtId="56" fontId="15" fillId="0" borderId="0" xfId="2" applyNumberFormat="1" applyFont="1" applyFill="1" applyBorder="1" applyAlignment="1" applyProtection="1">
      <alignment vertical="center"/>
    </xf>
    <xf numFmtId="0" fontId="45" fillId="0" borderId="0" xfId="3" applyNumberFormat="1" applyFont="1" applyFill="1" applyBorder="1" applyAlignment="1" applyProtection="1">
      <alignment vertical="center"/>
    </xf>
    <xf numFmtId="0" fontId="0" fillId="0" borderId="0" xfId="5" applyNumberFormat="1" applyFont="1" applyFill="1" applyBorder="1" applyAlignment="1" applyProtection="1"/>
    <xf numFmtId="0" fontId="47" fillId="0" borderId="0" xfId="3" applyNumberFormat="1" applyFont="1" applyFill="1" applyBorder="1" applyAlignment="1" applyProtection="1">
      <alignment horizontal="justify" vertical="center"/>
    </xf>
    <xf numFmtId="0" fontId="4" fillId="0" borderId="0" xfId="3" applyNumberFormat="1" applyFont="1" applyFill="1" applyBorder="1" applyAlignment="1" applyProtection="1">
      <alignment horizontal="left" vertical="center"/>
    </xf>
    <xf numFmtId="0" fontId="0" fillId="0" borderId="0" xfId="5" applyNumberFormat="1" applyFont="1" applyFill="1" applyBorder="1" applyAlignment="1" applyProtection="1">
      <alignment horizont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4" fillId="0" borderId="0" xfId="3">
      <alignment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5" fillId="0" borderId="0" xfId="2" applyNumberFormat="1" applyFont="1" applyFill="1" applyBorder="1" applyAlignment="1" applyProtection="1"/>
    <xf numFmtId="0" fontId="4" fillId="0" borderId="1" xfId="3" applyNumberFormat="1" applyFont="1" applyFill="1" applyBorder="1" applyAlignment="1" applyProtection="1">
      <alignment vertical="center"/>
    </xf>
    <xf numFmtId="176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44" xfId="3" applyNumberFormat="1" applyFont="1" applyFill="1" applyBorder="1" applyAlignment="1" applyProtection="1">
      <alignment horizontal="center" vertical="center"/>
    </xf>
    <xf numFmtId="0" fontId="4" fillId="0" borderId="5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2" xfId="3" applyNumberFormat="1" applyFont="1" applyFill="1" applyBorder="1" applyAlignment="1" applyProtection="1">
      <alignment horizontal="center" vertical="center"/>
    </xf>
    <xf numFmtId="0" fontId="4" fillId="0" borderId="8" xfId="3" applyNumberFormat="1" applyFont="1" applyFill="1" applyBorder="1" applyAlignment="1" applyProtection="1">
      <alignment horizontal="center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4" fillId="0" borderId="45" xfId="3" applyNumberFormat="1" applyFont="1" applyFill="1" applyBorder="1" applyAlignment="1" applyProtection="1">
      <alignment horizontal="center" vertical="center"/>
    </xf>
    <xf numFmtId="0" fontId="4" fillId="0" borderId="47" xfId="3" applyNumberFormat="1" applyFont="1" applyFill="1" applyBorder="1" applyAlignment="1" applyProtection="1">
      <alignment horizontal="center" vertical="center"/>
    </xf>
    <xf numFmtId="177" fontId="4" fillId="0" borderId="44" xfId="3" applyNumberFormat="1" applyFont="1" applyFill="1" applyBorder="1" applyAlignment="1" applyProtection="1">
      <alignment horizontal="center" vertical="center"/>
    </xf>
    <xf numFmtId="177" fontId="4" fillId="0" borderId="10" xfId="3" applyNumberFormat="1" applyFont="1" applyFill="1" applyBorder="1" applyAlignment="1" applyProtection="1">
      <alignment horizontal="center" vertical="center"/>
    </xf>
    <xf numFmtId="176" fontId="4" fillId="0" borderId="0" xfId="3" applyNumberFormat="1" applyFont="1" applyFill="1" applyBorder="1" applyAlignment="1" applyProtection="1">
      <alignment horizontal="center" vertical="center"/>
    </xf>
    <xf numFmtId="0" fontId="4" fillId="4" borderId="45" xfId="3" applyNumberFormat="1" applyFont="1" applyFill="1" applyBorder="1" applyAlignment="1" applyProtection="1">
      <alignment horizontal="center" vertical="center"/>
    </xf>
    <xf numFmtId="176" fontId="4" fillId="0" borderId="1" xfId="3" applyNumberFormat="1" applyFont="1" applyFill="1" applyBorder="1" applyAlignment="1" applyProtection="1">
      <alignment horizontal="center" vertical="center"/>
    </xf>
    <xf numFmtId="176" fontId="4" fillId="0" borderId="10" xfId="3" applyNumberFormat="1" applyFont="1" applyFill="1" applyBorder="1" applyAlignment="1" applyProtection="1">
      <alignment horizontal="center" vertical="center"/>
    </xf>
    <xf numFmtId="0" fontId="4" fillId="0" borderId="48" xfId="3" applyNumberFormat="1" applyFont="1" applyFill="1" applyBorder="1" applyAlignment="1" applyProtection="1">
      <alignment horizontal="center" vertical="center"/>
    </xf>
    <xf numFmtId="0" fontId="4" fillId="0" borderId="46" xfId="3" applyNumberFormat="1" applyFont="1" applyFill="1" applyBorder="1" applyAlignment="1" applyProtection="1">
      <alignment horizontal="center" vertical="center"/>
    </xf>
    <xf numFmtId="0" fontId="15" fillId="0" borderId="0" xfId="4" applyNumberFormat="1" applyFont="1" applyFill="1" applyBorder="1" applyAlignment="1" applyProtection="1">
      <alignment horizontal="distributed"/>
    </xf>
    <xf numFmtId="0" fontId="4" fillId="0" borderId="22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50" xfId="3" applyNumberFormat="1" applyFont="1" applyFill="1" applyBorder="1" applyAlignment="1" applyProtection="1">
      <alignment horizontal="center" vertical="center"/>
    </xf>
    <xf numFmtId="0" fontId="0" fillId="0" borderId="22" xfId="3" applyNumberFormat="1" applyFont="1" applyFill="1" applyBorder="1" applyAlignment="1" applyProtection="1">
      <alignment horizontal="center" vertical="center"/>
    </xf>
    <xf numFmtId="0" fontId="0" fillId="0" borderId="50" xfId="3" applyNumberFormat="1" applyFont="1" applyFill="1" applyBorder="1" applyAlignment="1" applyProtection="1">
      <alignment horizontal="center" vertical="center"/>
    </xf>
    <xf numFmtId="0" fontId="4" fillId="0" borderId="11" xfId="3" applyNumberFormat="1" applyFont="1" applyFill="1" applyBorder="1" applyAlignment="1" applyProtection="1">
      <alignment horizontal="center" vertical="center"/>
    </xf>
    <xf numFmtId="0" fontId="4" fillId="4" borderId="51" xfId="3" applyNumberFormat="1" applyFont="1" applyFill="1" applyBorder="1" applyAlignment="1" applyProtection="1">
      <alignment horizontal="center" vertical="center"/>
    </xf>
    <xf numFmtId="0" fontId="4" fillId="0" borderId="6" xfId="3" applyNumberFormat="1" applyFont="1" applyFill="1" applyBorder="1" applyAlignment="1" applyProtection="1">
      <alignment horizontal="center" vertical="center"/>
    </xf>
    <xf numFmtId="0" fontId="4" fillId="0" borderId="49" xfId="3" applyNumberFormat="1" applyFont="1" applyFill="1" applyBorder="1" applyAlignment="1" applyProtection="1">
      <alignment horizontal="center" vertical="center"/>
    </xf>
    <xf numFmtId="0" fontId="4" fillId="4" borderId="50" xfId="3" applyNumberFormat="1" applyFont="1" applyFill="1" applyBorder="1" applyAlignment="1" applyProtection="1">
      <alignment horizontal="center" vertical="center"/>
    </xf>
    <xf numFmtId="176" fontId="4" fillId="0" borderId="22" xfId="3" applyNumberFormat="1" applyFont="1" applyFill="1" applyBorder="1" applyAlignment="1" applyProtection="1">
      <alignment horizontal="center" vertical="center"/>
    </xf>
    <xf numFmtId="0" fontId="4" fillId="4" borderId="46" xfId="3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6" fillId="0" borderId="43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0" fontId="34" fillId="0" borderId="0" xfId="2" applyNumberFormat="1" applyFont="1" applyFill="1" applyBorder="1" applyAlignment="1" applyProtection="1">
      <alignment horizontal="center" vertical="center"/>
    </xf>
    <xf numFmtId="0" fontId="28" fillId="0" borderId="0" xfId="2" applyNumberFormat="1" applyFont="1" applyFill="1" applyBorder="1" applyAlignment="1" applyProtection="1">
      <alignment horizontal="center" vertical="center"/>
    </xf>
    <xf numFmtId="0" fontId="29" fillId="0" borderId="0" xfId="2" applyNumberFormat="1" applyFont="1" applyFill="1" applyBorder="1" applyAlignment="1" applyProtection="1">
      <alignment horizontal="center" vertical="center"/>
    </xf>
    <xf numFmtId="0" fontId="30" fillId="0" borderId="0" xfId="2" applyNumberFormat="1" applyFont="1" applyFill="1" applyBorder="1" applyAlignment="1" applyProtection="1">
      <alignment horizontal="center" vertical="center"/>
    </xf>
    <xf numFmtId="0" fontId="31" fillId="0" borderId="0" xfId="2" applyNumberFormat="1" applyFont="1" applyFill="1" applyBorder="1" applyAlignment="1" applyProtection="1">
      <alignment horizontal="center" vertical="center"/>
    </xf>
    <xf numFmtId="49" fontId="31" fillId="0" borderId="0" xfId="2" applyNumberFormat="1" applyFont="1" applyFill="1" applyBorder="1" applyAlignment="1" applyProtection="1">
      <alignment horizontal="center" vertical="top" shrinkToFit="1"/>
    </xf>
    <xf numFmtId="0" fontId="0" fillId="0" borderId="30" xfId="0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41" fillId="0" borderId="0" xfId="2" applyNumberFormat="1" applyFont="1" applyFill="1" applyBorder="1" applyAlignment="1" applyProtection="1">
      <alignment horizontal="left" vertical="center"/>
    </xf>
    <xf numFmtId="49" fontId="29" fillId="0" borderId="0" xfId="2" applyNumberFormat="1" applyFont="1" applyFill="1" applyBorder="1" applyAlignment="1" applyProtection="1">
      <alignment horizontal="left" vertical="center"/>
    </xf>
    <xf numFmtId="49" fontId="20" fillId="0" borderId="0" xfId="3" applyNumberFormat="1" applyFont="1" applyFill="1" applyBorder="1" applyAlignment="1" applyProtection="1">
      <alignment horizontal="left" vertical="top" shrinkToFit="1"/>
    </xf>
    <xf numFmtId="0" fontId="15" fillId="0" borderId="0" xfId="2" applyNumberFormat="1" applyFont="1" applyFill="1" applyBorder="1" applyAlignment="1" applyProtection="1">
      <alignment horizontal="left" vertical="center" wrapText="1"/>
    </xf>
    <xf numFmtId="0" fontId="46" fillId="0" borderId="5" xfId="3" applyNumberFormat="1" applyFont="1" applyFill="1" applyBorder="1" applyAlignment="1" applyProtection="1">
      <alignment horizontal="distributed" vertical="center"/>
    </xf>
    <xf numFmtId="0" fontId="15" fillId="0" borderId="0" xfId="2" applyNumberFormat="1" applyFont="1" applyFill="1" applyBorder="1" applyAlignment="1" applyProtection="1">
      <alignment horizontal="right" vertical="center"/>
    </xf>
    <xf numFmtId="0" fontId="48" fillId="0" borderId="0" xfId="2" applyNumberFormat="1" applyFont="1" applyFill="1" applyBorder="1" applyAlignment="1" applyProtection="1">
      <alignment horizontal="distributed" vertical="center"/>
    </xf>
    <xf numFmtId="0" fontId="48" fillId="0" borderId="0" xfId="2" applyNumberFormat="1" applyFont="1" applyFill="1" applyBorder="1" applyAlignment="1" applyProtection="1">
      <alignment horizontal="left" vertical="center"/>
    </xf>
    <xf numFmtId="0" fontId="43" fillId="0" borderId="0" xfId="2" applyNumberFormat="1" applyFont="1" applyFill="1" applyBorder="1" applyAlignment="1" applyProtection="1">
      <alignment horizontal="right" vertical="center"/>
    </xf>
    <xf numFmtId="0" fontId="44" fillId="0" borderId="0" xfId="3" applyFont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4" fillId="0" borderId="22" xfId="3" applyNumberFormat="1" applyFont="1" applyFill="1" applyBorder="1" applyAlignment="1" applyProtection="1">
      <alignment horizontal="center" vertical="center"/>
    </xf>
    <xf numFmtId="0" fontId="4" fillId="0" borderId="10" xfId="3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</cellXfs>
  <cellStyles count="6">
    <cellStyle name="通貨" xfId="1" builtinId="7"/>
    <cellStyle name="標準" xfId="0" builtinId="0"/>
    <cellStyle name="標準 2" xfId="3"/>
    <cellStyle name="標準 22" xfId="2"/>
    <cellStyle name="標準 39" xfId="4"/>
    <cellStyle name="標準_県ジュ日程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externalLink" Target="externalLinks/externalLink9.xml"/><Relationship Id="rId63" Type="http://schemas.openxmlformats.org/officeDocument/2006/relationships/externalLink" Target="externalLinks/externalLink17.xml"/><Relationship Id="rId68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30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20.xml"/><Relationship Id="rId74" Type="http://schemas.openxmlformats.org/officeDocument/2006/relationships/externalLink" Target="externalLinks/externalLink28.xml"/><Relationship Id="rId79" Type="http://schemas.openxmlformats.org/officeDocument/2006/relationships/externalLink" Target="externalLinks/externalLink3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5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0.xml"/><Relationship Id="rId64" Type="http://schemas.openxmlformats.org/officeDocument/2006/relationships/externalLink" Target="externalLinks/externalLink18.xml"/><Relationship Id="rId69" Type="http://schemas.openxmlformats.org/officeDocument/2006/relationships/externalLink" Target="externalLinks/externalLink23.xml"/><Relationship Id="rId77" Type="http://schemas.openxmlformats.org/officeDocument/2006/relationships/externalLink" Target="externalLinks/externalLink3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72" Type="http://schemas.openxmlformats.org/officeDocument/2006/relationships/externalLink" Target="externalLinks/externalLink26.xml"/><Relationship Id="rId80" Type="http://schemas.openxmlformats.org/officeDocument/2006/relationships/externalLink" Target="externalLinks/externalLink34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3.xml"/><Relationship Id="rId67" Type="http://schemas.openxmlformats.org/officeDocument/2006/relationships/externalLink" Target="externalLinks/externalLink2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8.xml"/><Relationship Id="rId62" Type="http://schemas.openxmlformats.org/officeDocument/2006/relationships/externalLink" Target="externalLinks/externalLink16.xml"/><Relationship Id="rId70" Type="http://schemas.openxmlformats.org/officeDocument/2006/relationships/externalLink" Target="externalLinks/externalLink24.xml"/><Relationship Id="rId75" Type="http://schemas.openxmlformats.org/officeDocument/2006/relationships/externalLink" Target="externalLinks/externalLink29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openxmlformats.org/officeDocument/2006/relationships/externalLink" Target="externalLinks/externalLink14.xml"/><Relationship Id="rId65" Type="http://schemas.openxmlformats.org/officeDocument/2006/relationships/externalLink" Target="externalLinks/externalLink19.xml"/><Relationship Id="rId73" Type="http://schemas.openxmlformats.org/officeDocument/2006/relationships/externalLink" Target="externalLinks/externalLink27.xml"/><Relationship Id="rId78" Type="http://schemas.openxmlformats.org/officeDocument/2006/relationships/externalLink" Target="externalLinks/externalLink32.xml"/><Relationship Id="rId81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7</xdr:row>
      <xdr:rowOff>685800</xdr:rowOff>
    </xdr:from>
    <xdr:to>
      <xdr:col>2</xdr:col>
      <xdr:colOff>3971925</xdr:colOff>
      <xdr:row>13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600325"/>
          <a:ext cx="348615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10</xdr:col>
      <xdr:colOff>19050</xdr:colOff>
      <xdr:row>43</xdr:row>
      <xdr:rowOff>76200</xdr:rowOff>
    </xdr:to>
    <xdr:sp macro="" textlink="">
      <xdr:nvSpPr>
        <xdr:cNvPr id="2" name="Text Box 1"/>
        <xdr:cNvSpPr>
          <a:spLocks noChangeArrowheads="1"/>
        </xdr:cNvSpPr>
      </xdr:nvSpPr>
      <xdr:spPr bwMode="auto">
        <a:xfrm>
          <a:off x="390525" y="409575"/>
          <a:ext cx="5829300" cy="769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〔１〕テニスウェアについて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本大会におけるウェアーの基準は以下の通りです。以下に定めのない事項についてはJTA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「JTA公認・推薦メーカー」のウェアが望ましい。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服装につけるロゴの大きさと数は，JTAテニスルールブッ クの定めに従います。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・Tシャツタイプ，タンクトップタイプ，丸首タイプ（③を除く）の着用は認めません。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〔２〕ウォームアップ･ウエア、防寒対策について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着用が認められない気温の場合には、長袖のT シャツ等を重ね着したり、スパッツなどを着用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※襟付きシャツの上に、ロゴ規定違反のシャツを着用してはいけません。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228600</xdr:colOff>
      <xdr:row>43</xdr:row>
      <xdr:rowOff>171450</xdr:rowOff>
    </xdr:from>
    <xdr:to>
      <xdr:col>9</xdr:col>
      <xdr:colOff>285750</xdr:colOff>
      <xdr:row>52</xdr:row>
      <xdr:rowOff>9525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9" t="50829"/>
        <a:stretch>
          <a:fillRect/>
        </a:stretch>
      </xdr:blipFill>
      <xdr:spPr bwMode="auto">
        <a:xfrm>
          <a:off x="3352800" y="8201025"/>
          <a:ext cx="2800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42</xdr:row>
      <xdr:rowOff>161925</xdr:rowOff>
    </xdr:from>
    <xdr:to>
      <xdr:col>5</xdr:col>
      <xdr:colOff>95250</xdr:colOff>
      <xdr:row>51</xdr:row>
      <xdr:rowOff>28575</xdr:rowOff>
    </xdr:to>
    <xdr:grpSp>
      <xdr:nvGrpSpPr>
        <xdr:cNvPr id="4" name="Group 3"/>
        <xdr:cNvGrpSpPr>
          <a:grpSpLocks/>
        </xdr:cNvGrpSpPr>
      </xdr:nvGrpSpPr>
      <xdr:grpSpPr bwMode="auto">
        <a:xfrm>
          <a:off x="200025" y="8038686"/>
          <a:ext cx="3026051" cy="2152650"/>
          <a:chOff x="0" y="0"/>
          <a:chExt cx="3024818" cy="2145196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0" r="1244" b="49091"/>
          <a:stretch>
            <a:fillRect/>
          </a:stretch>
        </xdr:blipFill>
        <xdr:spPr bwMode="auto">
          <a:xfrm>
            <a:off x="91118" y="49697"/>
            <a:ext cx="2933700" cy="2028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正方形/長方形 8"/>
          <xdr:cNvSpPr>
            <a:spLocks noChangeArrowheads="1"/>
          </xdr:cNvSpPr>
        </xdr:nvSpPr>
        <xdr:spPr bwMode="auto">
          <a:xfrm>
            <a:off x="0" y="0"/>
            <a:ext cx="149087" cy="21451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25400">
                <a:solidFill>
                  <a:srgbClr val="395E8A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31532;36&#22238;&#33576;&#22478;&#30476;&#12472;&#12517;&#12491;&#12450;&#30003;&#36796;&#26360;&#65288;&#26481;&#27915;&#22823;&#29275;&#20037;&#39640;&#65289;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9C4GN12\2016&#30476;&#12472;&#12517;&#12491;&#12450;&#30003;&#36796;&#26360;(NFSC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mpei\AppData\Local\Microsoft\Windows\INetCache\IE\653NJQ2Y\&#12467;&#12500;&#12540;&#31532;36&#22238;&#33576;&#22478;&#30476;&#12472;&#12517;&#12491;&#12450;&#12486;&#12491;&#12473;&#36984;&#25163;&#27177;&#30003;&#36796;&#2636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OL4RW4J\&#30476;&#12472;&#12517;&#12491;&#12450;&#30003;&#36796;&#26360;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RB9RVA9Y\&#31532;36&#22238;&#33576;&#22478;&#30476;&#12472;&#12517;&#12491;&#12450;&#12486;&#12491;&#12473;&#36984;&#25163;&#27177;&#30003;&#36796;&#2636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FD6B3JG2\&#31532;36&#22238;&#33576;&#22478;&#30476;&#12472;&#12517;&#12491;&#12450;&#12486;&#12491;&#12473;&#36984;&#25163;&#27177;&#30003;&#36796;&#2636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TWLKW8ZL\&#31532;36&#22238;&#33576;&#22478;&#30476;&#12472;&#12517;&#12491;&#12450;&#27743;&#25144;&#21462;&#20013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&#31532;36&#22238;&#33576;&#22478;&#30476;&#12472;&#12517;&#12491;&#12450;&#12486;&#12491;&#12473;&#36984;&#25163;&#27177;&#30003;&#36796;&#2636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V0VAG1N8\&#30476;Jr.&#36984;&#25163;&#27177;(H28.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3576;&#22478;&#30476;&#12472;&#12517;&#12491;&#12450;&#12486;&#12491;&#12473;&#36984;&#25163;&#27177;&#30003;&#36796;&#26360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IHZKUXNN\&#31532;36&#22238;&#33576;&#22478;&#30476;&#12472;&#12517;&#12491;&#12450;&#12486;&#12491;&#12473;&#36984;&#25163;&#27177;&#30003;&#36796;&#26360;&#65288;&#33576;&#22478;&#20013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CSJ&#26368;&#32066;&#31532;36&#22238;&#33576;&#22478;&#30476;&#12472;&#12517;&#12491;&#12450;&#12486;&#12491;&#12473;&#36984;&#25163;&#27177;&#30003;&#36796;&#26360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5&#22238;&#33576;&#22478;&#30476;&#12472;&#12517;&#12491;&#12450;&#12486;&#12491;&#12473;&#36984;&#25163;&#27177;&#30003;&#3679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0476;&#12472;&#12517;&#12491;&#12450;&#30003;&#36796;&#65288;TSO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%20(1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ARFGX6Q8\&#31532;36&#22238;&#33576;&#22478;&#30476;&#12472;&#12517;&#12491;&#12450;&#12486;&#12491;&#12473;&#36984;&#25163;&#27177;&#30003;&#36796;&#2636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NAEIT35\&#31532;36&#22238;&#33576;&#22478;&#30476;&#12472;&#12517;&#12491;&#12450;&#12486;&#12491;&#12473;&#36984;&#25163;&#27177;&#30003;&#36796;&#2636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H65AWRNZ\&#31532;36&#22238;&#33576;&#22478;&#30476;&#12472;&#12517;&#12491;&#12450;&#12486;&#12491;&#12473;&#36984;&#25163;&#27177;&#30003;&#36796;&#2636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M619JHIY\&#12467;&#12500;&#12540;&#31532;36&#22238;&#33576;&#22478;&#30476;&#12472;&#12517;&#12491;&#12450;&#12486;&#12491;&#12473;&#36984;&#25163;&#27177;&#30003;&#36796;&#2636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12469;&#12510;&#12540;&#12472;&#12517;&#12491;&#124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NTSYGN0O\H27&#31532;36&#22238;&#33576;&#22478;&#30476;&#12472;&#12517;&#12491;&#12450;&#12486;&#12491;&#12473;&#36984;&#25163;&#27177;&#30003;&#36796;&#26360;(&#38686;&#12534;&#28006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&#65298;&#65296;&#65297;&#65301;&#12288;&#20840;&#22269;&#36984;&#25244;&#12472;&#12517;&#12491;&#12450;&#12486;&#12491;&#12473;&#36984;&#25163;&#27177;&#33576;&#22478;&#30476;&#20104;&#36984;&#22823;&#20250;-&#21442;&#21152;&#30003;&#36796;&#263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BIL0WXHR\&#31532;36&#22238;&#33576;&#22478;&#30476;&#12472;&#12517;&#12491;&#12450;&#12486;&#12491;&#12473;&#36984;&#25163;&#27177;&#30003;&#36796;&#26360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CYJSVMOE\&#12467;&#12500;&#12540;&#31532;36&#22238;&#33576;&#22478;&#30476;&#12472;&#12517;&#12491;&#12450;&#12486;&#12491;&#12473;&#36984;&#25163;&#27177;&#30003;&#36796;&#26360;%20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0EUQCQCZ\2016&#30476;&#12472;&#12517;&#12491;&#12450;&#30003;&#36796;&#26360;(&#26368;&#32066;&#29256;&#12288;NFSC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9H1ZK2U\2016&#30476;&#12472;&#12517;&#12491;&#12450;&#30003;&#36796;&#26360;(NFSC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Users\tennis5\Desktop\fax\&#19978;&#30000;&#26241;&#23376;\2016&#12288;&#20840;&#22269;&#36984;&#25244;&#12472;&#12517;&#12491;&#12450;&#12486;&#12491;&#12473;&#36984;&#25163;&#27177;&#33576;&#22478;&#30476;&#20104;&#36984;&#22823;&#20250;&#21442;&#21152;&#30003;&#3679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12467;&#12500;&#12540;&#31532;36&#22238;&#33576;&#22478;&#30476;&#12472;&#12517;&#12491;&#12450;&#12486;&#12491;&#12473;&#36984;&#25163;&#27177;&#30003;&#36796;&#2636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YFKMYFF7\&#31532;36&#22238;&#33576;&#22478;&#30476;&#12472;&#12517;&#12491;&#12450;&#12486;&#12491;&#12473;&#36984;&#25163;&#27177;&#30003;&#36796;&#2636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D1B5LCJG\&#31532;36&#22238;&#33576;&#22478;&#30476;&#12472;&#12517;&#12491;&#12450;&#12486;&#12491;&#12473;&#36984;&#25163;&#27177;&#12469;&#12531;&#12473;&#12509;&#12540;&#12484;&#30003;&#36796;&#2636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1RLGDKGL\&#31532;36&#22238;&#33576;&#22478;&#30476;&#12472;&#12517;&#12491;&#12450;&#27743;&#25144;&#21462;&#3964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8EN62Q7J\&#12467;&#12500;&#12540;&#31532;36&#22238;&#33576;&#22478;&#30476;&#12472;&#12517;&#12491;&#12450;&#12486;&#12491;&#12473;&#36984;&#25163;&#27177;&#30003;&#36796;&#2636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aiikukan\AppData\Local\Microsoft\Windows\INetCache\IE\3BBP8GMZ\&#31532;36&#22238;&#33576;&#22478;&#30476;&#12472;&#12517;&#12491;&#12450;&#12486;&#12491;&#12473;&#36984;&#25163;&#27177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東洋大牛久高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6bS"/>
      <sheetName val="U14bS"/>
      <sheetName val="U12bS"/>
    </sheetNames>
    <sheetDataSet>
      <sheetData sheetId="0">
        <row r="4">
          <cell r="H4" t="str">
            <v>神栖TI-Cube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T-1インドアTS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ＮＪＴＣ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Asch T.A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茨キリ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JAC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すだちTC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エースTA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茨城中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4bS"/>
      <sheetName val="U12bS"/>
      <sheetName val="U12gS"/>
      <sheetName val="U12gD"/>
    </sheetNames>
    <sheetDataSet>
      <sheetData sheetId="0" refreshError="1">
        <row r="4">
          <cell r="H4" t="str">
            <v>Ｆｕｎ　ｔｏ　Ｔｅｎｎｉｓ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TSO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4bS"/>
      <sheetName val="U16gD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守谷ＴＣ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水戸グリーン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KCJTA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TP波崎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</sheetNames>
    <sheetDataSet>
      <sheetData sheetId="0">
        <row r="4">
          <cell r="H4" t="str">
            <v>日立多賀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6bS"/>
      <sheetName val="U16gS"/>
      <sheetName val="U14bS"/>
      <sheetName val="U14gS"/>
      <sheetName val="U12bS"/>
      <sheetName val="U12gS"/>
      <sheetName val="U10bS"/>
      <sheetName val="U10gS"/>
    </sheetNames>
    <sheetDataSet>
      <sheetData sheetId="0" refreshError="1">
        <row r="4">
          <cell r="H4" t="str">
            <v>CSJ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霞ヶ浦高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Ｔｅａｍ１０４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4bS"/>
      <sheetName val="U14bD"/>
      <sheetName val="U12bS"/>
      <sheetName val="U12bD"/>
      <sheetName val="U12gS"/>
    </sheetNames>
    <sheetDataSet>
      <sheetData sheetId="0">
        <row r="4">
          <cell r="H4" t="str">
            <v>Ｆｕｎ ｔｏ Ｔｅｎｎｉｓ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4gS"/>
      <sheetName val="U12bS"/>
      <sheetName val="U12bD"/>
      <sheetName val="U12gS"/>
    </sheetNames>
    <sheetDataSet>
      <sheetData sheetId="0">
        <row r="4">
          <cell r="H4" t="str">
            <v>ＮＦＳＣ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>
        <row r="3">
          <cell r="H3" t="str">
            <v>CSJ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CSJ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  <sheetName val="Sheet1"/>
    </sheetNames>
    <sheetDataSet>
      <sheetData sheetId="0">
        <row r="4">
          <cell r="H4" t="str">
            <v>大洗ビーチTC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6bS"/>
      <sheetName val="U16bD"/>
      <sheetName val="U16gS"/>
      <sheetName val="U14gS"/>
      <sheetName val="U12bS"/>
      <sheetName val="U12bD"/>
    </sheetNames>
    <sheetDataSet>
      <sheetData sheetId="0">
        <row r="4">
          <cell r="H4" t="str">
            <v>サンスポーツ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江戸取高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マス・ガイアＴＣ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三笠TS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8" width="7.625" customWidth="1"/>
  </cols>
  <sheetData>
    <row r="1" spans="1:8">
      <c r="A1" s="6"/>
      <c r="B1" s="6"/>
      <c r="C1" s="8" t="s">
        <v>1</v>
      </c>
      <c r="D1" s="6" t="s">
        <v>2</v>
      </c>
      <c r="E1" s="43" t="s">
        <v>3</v>
      </c>
      <c r="F1" s="59"/>
      <c r="G1" s="47"/>
      <c r="H1" s="48"/>
    </row>
    <row r="2" spans="1:8">
      <c r="A2" s="153">
        <v>1</v>
      </c>
      <c r="B2" s="153">
        <v>1</v>
      </c>
      <c r="C2" s="154">
        <v>3603833</v>
      </c>
      <c r="D2" s="155" t="s">
        <v>71</v>
      </c>
      <c r="E2" s="156" t="str">
        <f>IF([1]確認書!$H$4="","",IF(C2="","",[1]確認書!$H$4))</f>
        <v>東洋大牛久高</v>
      </c>
      <c r="F2" s="73">
        <v>1602</v>
      </c>
      <c r="G2" s="49"/>
      <c r="H2" s="48"/>
    </row>
    <row r="3" spans="1:8">
      <c r="A3" s="157">
        <v>2</v>
      </c>
      <c r="B3" s="153">
        <v>32</v>
      </c>
      <c r="C3" s="158">
        <v>3603683</v>
      </c>
      <c r="D3" s="159" t="s">
        <v>373</v>
      </c>
      <c r="E3" s="160" t="str">
        <f>IF([2]確認書!$H$4="","",IF(C3="","",[2]確認書!$H$4))</f>
        <v>エースTA</v>
      </c>
      <c r="F3" s="68">
        <v>1061</v>
      </c>
      <c r="G3" s="49"/>
      <c r="H3" s="48"/>
    </row>
    <row r="4" spans="1:8">
      <c r="A4" s="153">
        <v>3</v>
      </c>
      <c r="B4" s="153">
        <v>9</v>
      </c>
      <c r="C4" s="154">
        <v>3603722</v>
      </c>
      <c r="D4" s="155" t="s">
        <v>34</v>
      </c>
      <c r="E4" s="156" t="s">
        <v>35</v>
      </c>
      <c r="F4" s="73">
        <v>1054</v>
      </c>
      <c r="G4" s="49"/>
      <c r="H4" s="48"/>
    </row>
    <row r="5" spans="1:8">
      <c r="A5" s="157">
        <v>4</v>
      </c>
      <c r="B5" s="153">
        <v>24</v>
      </c>
      <c r="C5" s="154">
        <v>3604613</v>
      </c>
      <c r="D5" s="155" t="s">
        <v>84</v>
      </c>
      <c r="E5" s="156" t="str">
        <f>IF([3]確認書!$H$4="","",IF(C5="","",[3]確認書!$H$4))</f>
        <v>霞ヶ浦高</v>
      </c>
      <c r="F5" s="73">
        <v>863</v>
      </c>
      <c r="G5" s="49"/>
      <c r="H5" s="48"/>
    </row>
    <row r="6" spans="1:8">
      <c r="A6" s="153">
        <v>5</v>
      </c>
      <c r="B6" s="153">
        <v>25</v>
      </c>
      <c r="C6" s="161">
        <v>3603840</v>
      </c>
      <c r="D6" s="162" t="s">
        <v>177</v>
      </c>
      <c r="E6" s="163" t="s">
        <v>178</v>
      </c>
      <c r="F6" s="67">
        <v>819</v>
      </c>
      <c r="G6" s="49"/>
      <c r="H6" s="50"/>
    </row>
    <row r="7" spans="1:8">
      <c r="A7" s="157">
        <v>6</v>
      </c>
      <c r="B7" s="153">
        <v>16</v>
      </c>
      <c r="C7" s="154">
        <v>3603471</v>
      </c>
      <c r="D7" s="155" t="s">
        <v>223</v>
      </c>
      <c r="E7" s="156" t="str">
        <f>IF([4]確認書!$H$4="","",IF(C7="","",[4]確認書!$H$4))</f>
        <v>CSJ</v>
      </c>
      <c r="F7" s="65">
        <v>756</v>
      </c>
      <c r="G7" s="49"/>
      <c r="H7" s="50"/>
    </row>
    <row r="8" spans="1:8">
      <c r="A8" s="153">
        <v>7</v>
      </c>
      <c r="B8" s="153">
        <v>17</v>
      </c>
      <c r="C8" s="154">
        <v>3603634</v>
      </c>
      <c r="D8" s="155" t="s">
        <v>72</v>
      </c>
      <c r="E8" s="156" t="str">
        <f>IF([1]確認書!$H$4="","",IF(C8="","",[1]確認書!$H$4))</f>
        <v>東洋大牛久高</v>
      </c>
      <c r="F8" s="73">
        <v>735</v>
      </c>
      <c r="G8" s="49"/>
      <c r="H8" s="50"/>
    </row>
    <row r="9" spans="1:8">
      <c r="A9" s="157">
        <v>8</v>
      </c>
      <c r="B9" s="153">
        <v>8</v>
      </c>
      <c r="C9" s="154">
        <v>3603999</v>
      </c>
      <c r="D9" s="155" t="s">
        <v>88</v>
      </c>
      <c r="E9" s="156" t="str">
        <f>IF([3]確認書!$H$4="","",IF(C9="","",[3]確認書!$H$4))</f>
        <v>霞ヶ浦高</v>
      </c>
      <c r="F9" s="73">
        <v>686</v>
      </c>
      <c r="G9" s="49"/>
      <c r="H9" s="50"/>
    </row>
    <row r="10" spans="1:8">
      <c r="A10" s="153">
        <v>9</v>
      </c>
      <c r="B10" s="153">
        <v>3</v>
      </c>
      <c r="C10" s="154">
        <v>3604611</v>
      </c>
      <c r="D10" s="155" t="s">
        <v>85</v>
      </c>
      <c r="E10" s="156" t="str">
        <f>IF([3]確認書!$H$4="","",IF(C10="","",[3]確認書!$H$4))</f>
        <v>霞ヶ浦高</v>
      </c>
      <c r="F10" s="73">
        <v>670</v>
      </c>
      <c r="G10" s="49"/>
      <c r="H10" s="50"/>
    </row>
    <row r="11" spans="1:8">
      <c r="A11" s="157">
        <v>10</v>
      </c>
      <c r="B11" s="153">
        <v>15</v>
      </c>
      <c r="C11" s="154">
        <v>3604580</v>
      </c>
      <c r="D11" s="155" t="s">
        <v>86</v>
      </c>
      <c r="E11" s="156" t="str">
        <f>IF([3]確認書!$H$4="","",IF(C11="","",[3]確認書!$H$4))</f>
        <v>霞ヶ浦高</v>
      </c>
      <c r="F11" s="73">
        <v>586</v>
      </c>
      <c r="G11" s="49"/>
      <c r="H11" s="50"/>
    </row>
    <row r="12" spans="1:8">
      <c r="A12" s="153">
        <v>11</v>
      </c>
      <c r="B12" s="153">
        <v>27</v>
      </c>
      <c r="C12" s="154">
        <v>3604618</v>
      </c>
      <c r="D12" s="155" t="s">
        <v>89</v>
      </c>
      <c r="E12" s="156" t="str">
        <f>IF([3]確認書!$H$4="","",IF(C12="","",[3]確認書!$H$4))</f>
        <v>霞ヶ浦高</v>
      </c>
      <c r="F12" s="73">
        <v>385</v>
      </c>
      <c r="G12" s="49"/>
      <c r="H12" s="50"/>
    </row>
    <row r="13" spans="1:8">
      <c r="A13" s="157">
        <v>12</v>
      </c>
      <c r="B13" s="153">
        <v>5</v>
      </c>
      <c r="C13" s="158">
        <v>3604085</v>
      </c>
      <c r="D13" s="159" t="s">
        <v>370</v>
      </c>
      <c r="E13" s="160" t="str">
        <f>IF([2]確認書!$H$4="","",IF(C13="","",[2]確認書!$H$4))</f>
        <v>エースTA</v>
      </c>
      <c r="F13" s="68">
        <v>364</v>
      </c>
      <c r="G13" s="49"/>
      <c r="H13" s="50"/>
    </row>
    <row r="14" spans="1:8">
      <c r="A14" s="153">
        <v>13</v>
      </c>
      <c r="B14" s="153">
        <v>29</v>
      </c>
      <c r="C14" s="154">
        <v>3604748</v>
      </c>
      <c r="D14" s="155" t="s">
        <v>76</v>
      </c>
      <c r="E14" s="156" t="str">
        <f>IF([1]確認書!$H$4="","",IF(C14="","",[1]確認書!$H$4))</f>
        <v>東洋大牛久高</v>
      </c>
      <c r="F14" s="73">
        <v>295</v>
      </c>
      <c r="G14" s="49"/>
      <c r="H14" s="50"/>
    </row>
    <row r="15" spans="1:8">
      <c r="A15" s="157">
        <v>14</v>
      </c>
      <c r="B15" s="153">
        <v>18</v>
      </c>
      <c r="C15" s="164">
        <v>3604300</v>
      </c>
      <c r="D15" s="164" t="s">
        <v>190</v>
      </c>
      <c r="E15" s="156" t="str">
        <f>IF([5]確認書!$H$4="","",IF(C15="","",[5]確認書!$H$4))</f>
        <v>大洗ビーチTC</v>
      </c>
      <c r="F15" s="65">
        <v>286</v>
      </c>
      <c r="G15" s="49"/>
      <c r="H15" s="50"/>
    </row>
    <row r="16" spans="1:8">
      <c r="A16" s="153">
        <v>15</v>
      </c>
      <c r="B16" s="153">
        <v>7</v>
      </c>
      <c r="C16" s="154">
        <v>3604628</v>
      </c>
      <c r="D16" s="155" t="s">
        <v>73</v>
      </c>
      <c r="E16" s="156" t="str">
        <f>IF([1]確認書!$H$4="","",IF(C16="","",[1]確認書!$H$4))</f>
        <v>東洋大牛久高</v>
      </c>
      <c r="F16" s="73">
        <v>283</v>
      </c>
      <c r="G16" s="49"/>
      <c r="H16" s="50"/>
    </row>
    <row r="17" spans="1:8">
      <c r="A17" s="157">
        <v>16</v>
      </c>
      <c r="B17" s="153">
        <v>28</v>
      </c>
      <c r="C17" s="154">
        <v>3603838</v>
      </c>
      <c r="D17" s="155" t="s">
        <v>74</v>
      </c>
      <c r="E17" s="156" t="str">
        <f>IF([1]確認書!$H$4="","",IF(C17="","",[1]確認書!$H$4))</f>
        <v>東洋大牛久高</v>
      </c>
      <c r="F17" s="73">
        <v>270</v>
      </c>
      <c r="G17" s="49"/>
      <c r="H17" s="50"/>
    </row>
    <row r="18" spans="1:8">
      <c r="A18" s="153">
        <v>17</v>
      </c>
      <c r="B18" s="153">
        <v>30</v>
      </c>
      <c r="C18" s="154">
        <v>3604600</v>
      </c>
      <c r="D18" s="155" t="s">
        <v>90</v>
      </c>
      <c r="E18" s="156" t="str">
        <f>IF([3]確認書!$H$4="","",IF(C18="","",[3]確認書!$H$4))</f>
        <v>霞ヶ浦高</v>
      </c>
      <c r="F18" s="73">
        <v>229</v>
      </c>
      <c r="G18" s="49"/>
      <c r="H18" s="50"/>
    </row>
    <row r="19" spans="1:8">
      <c r="A19" s="157">
        <v>18</v>
      </c>
      <c r="B19" s="153">
        <v>22</v>
      </c>
      <c r="C19" s="154">
        <v>3604060</v>
      </c>
      <c r="D19" s="155" t="s">
        <v>165</v>
      </c>
      <c r="E19" s="156" t="str">
        <f>IF([6]確認書!$H$4="","",IF(C19="","",[6]確認書!$H$4))</f>
        <v>サンスポーツ</v>
      </c>
      <c r="F19" s="66">
        <v>209</v>
      </c>
      <c r="G19" s="49"/>
      <c r="H19" s="50"/>
    </row>
    <row r="20" spans="1:8">
      <c r="A20" s="153">
        <v>19</v>
      </c>
      <c r="B20" s="153">
        <v>20</v>
      </c>
      <c r="C20" s="158">
        <v>3604683</v>
      </c>
      <c r="D20" s="159" t="s">
        <v>372</v>
      </c>
      <c r="E20" s="160" t="str">
        <f>IF([2]確認書!$H$4="","",IF(C20="","",[2]確認書!$H$4))</f>
        <v>エースTA</v>
      </c>
      <c r="F20" s="68">
        <v>205</v>
      </c>
      <c r="G20" s="49"/>
      <c r="H20" s="50"/>
    </row>
    <row r="21" spans="1:8">
      <c r="A21" s="157">
        <v>20</v>
      </c>
      <c r="B21" s="153">
        <v>31</v>
      </c>
      <c r="C21" s="158">
        <v>3604146</v>
      </c>
      <c r="D21" s="159" t="s">
        <v>369</v>
      </c>
      <c r="E21" s="160" t="str">
        <f>IF([2]確認書!$H$4="","",IF(C21="","",[2]確認書!$H$4))</f>
        <v>エースTA</v>
      </c>
      <c r="F21" s="68">
        <v>204</v>
      </c>
      <c r="G21" s="49"/>
      <c r="H21" s="50"/>
    </row>
    <row r="22" spans="1:8">
      <c r="A22" s="153">
        <v>21</v>
      </c>
      <c r="B22" s="153">
        <v>4</v>
      </c>
      <c r="C22" s="154">
        <v>3604194</v>
      </c>
      <c r="D22" s="155" t="s">
        <v>75</v>
      </c>
      <c r="E22" s="156" t="str">
        <f>IF([1]確認書!$H$4="","",IF(C22="","",[1]確認書!$H$4))</f>
        <v>東洋大牛久高</v>
      </c>
      <c r="F22" s="73">
        <v>192</v>
      </c>
      <c r="G22" s="49"/>
      <c r="H22" s="50"/>
    </row>
    <row r="23" spans="1:8">
      <c r="A23" s="157">
        <v>22</v>
      </c>
      <c r="B23" s="153">
        <v>2</v>
      </c>
      <c r="C23" s="158">
        <v>3604633</v>
      </c>
      <c r="D23" s="159" t="s">
        <v>325</v>
      </c>
      <c r="E23" s="160" t="str">
        <f>IF([7]確認書!$H$4="","",IF(C23="","",[7]確認書!$H$4))</f>
        <v>江戸取高</v>
      </c>
      <c r="F23" s="68">
        <v>170</v>
      </c>
      <c r="G23" s="49"/>
      <c r="H23" s="50"/>
    </row>
    <row r="24" spans="1:8">
      <c r="A24" s="4">
        <v>1</v>
      </c>
      <c r="B24" s="4">
        <v>1</v>
      </c>
      <c r="C24" s="32">
        <v>3603984</v>
      </c>
      <c r="D24" s="33" t="s">
        <v>374</v>
      </c>
      <c r="E24" s="74" t="str">
        <f>IF([2]確認書!$H$4="","",IF(C24="","",[2]確認書!$H$4))</f>
        <v>エースTA</v>
      </c>
      <c r="F24" s="72">
        <v>170</v>
      </c>
      <c r="G24" s="49"/>
      <c r="H24" s="83"/>
    </row>
    <row r="25" spans="1:8">
      <c r="A25" s="39">
        <v>2</v>
      </c>
      <c r="B25" s="4">
        <v>9</v>
      </c>
      <c r="C25" s="20">
        <v>3604483</v>
      </c>
      <c r="D25" s="21" t="s">
        <v>164</v>
      </c>
      <c r="E25" s="44" t="str">
        <f>IF([6]確認書!$H$4="","",IF(C25="","",[6]確認書!$H$4))</f>
        <v>サンスポーツ</v>
      </c>
      <c r="F25" s="66">
        <v>154</v>
      </c>
      <c r="G25" s="49"/>
      <c r="H25" s="50"/>
    </row>
    <row r="26" spans="1:8">
      <c r="A26" s="4">
        <v>3</v>
      </c>
      <c r="B26" s="4">
        <v>17</v>
      </c>
      <c r="C26" s="4">
        <v>3604332</v>
      </c>
      <c r="D26" s="4" t="s">
        <v>110</v>
      </c>
      <c r="E26" s="45" t="s">
        <v>111</v>
      </c>
      <c r="F26" s="73">
        <v>149</v>
      </c>
      <c r="G26" s="48"/>
      <c r="H26" s="48"/>
    </row>
    <row r="27" spans="1:8">
      <c r="A27" s="39">
        <v>4</v>
      </c>
      <c r="B27" s="4">
        <v>25</v>
      </c>
      <c r="C27" s="20">
        <v>3604649</v>
      </c>
      <c r="D27" s="21" t="s">
        <v>87</v>
      </c>
      <c r="E27" s="22" t="str">
        <f>IF([3]確認書!$H$4="","",IF(C27="","",[3]確認書!$H$4))</f>
        <v>霞ヶ浦高</v>
      </c>
      <c r="F27" s="75">
        <v>141</v>
      </c>
      <c r="G27" s="48"/>
      <c r="H27" s="48"/>
    </row>
    <row r="28" spans="1:8">
      <c r="A28" s="4">
        <v>5</v>
      </c>
      <c r="B28" s="4">
        <v>33</v>
      </c>
      <c r="C28" s="32">
        <v>3604598</v>
      </c>
      <c r="D28" s="25" t="s">
        <v>378</v>
      </c>
      <c r="E28" s="46" t="s">
        <v>379</v>
      </c>
      <c r="F28" s="69">
        <v>136</v>
      </c>
      <c r="G28" s="48"/>
      <c r="H28" s="48"/>
    </row>
    <row r="29" spans="1:8">
      <c r="A29" s="39">
        <v>6</v>
      </c>
      <c r="B29" s="4">
        <v>41</v>
      </c>
      <c r="C29" s="32">
        <v>3603977</v>
      </c>
      <c r="D29" s="33" t="s">
        <v>323</v>
      </c>
      <c r="E29" s="46" t="str">
        <f>IF([7]確認書!$H$4="","",IF(C29="","",[7]確認書!$H$4))</f>
        <v>江戸取高</v>
      </c>
      <c r="F29" s="68">
        <v>129</v>
      </c>
      <c r="G29" s="48"/>
      <c r="H29" s="48"/>
    </row>
    <row r="30" spans="1:8">
      <c r="A30" s="4">
        <v>7</v>
      </c>
      <c r="B30" s="4">
        <v>49</v>
      </c>
      <c r="C30" s="32">
        <v>3604462</v>
      </c>
      <c r="D30" s="33" t="s">
        <v>343</v>
      </c>
      <c r="E30" s="46" t="str">
        <f>IF([8]確認書!$H$4="","",IF(C30="","",[8]確認書!$H$4))</f>
        <v>マス・ガイアＴＣ</v>
      </c>
      <c r="F30" s="68">
        <v>119</v>
      </c>
      <c r="G30" s="48"/>
      <c r="H30" s="48"/>
    </row>
    <row r="31" spans="1:8">
      <c r="A31" s="39">
        <v>8</v>
      </c>
      <c r="B31" s="4">
        <v>57</v>
      </c>
      <c r="C31" s="20">
        <v>3604709</v>
      </c>
      <c r="D31" s="21" t="s">
        <v>93</v>
      </c>
      <c r="E31" s="44" t="str">
        <f>IF([3]確認書!$H$4="","",IF(C31="","",[3]確認書!$H$4))</f>
        <v>霞ヶ浦高</v>
      </c>
      <c r="F31" s="75">
        <v>116</v>
      </c>
      <c r="G31" s="48"/>
      <c r="H31" s="48"/>
    </row>
    <row r="32" spans="1:8">
      <c r="A32" s="4">
        <v>9</v>
      </c>
      <c r="B32" s="4">
        <v>65</v>
      </c>
      <c r="C32" s="20">
        <v>3604080</v>
      </c>
      <c r="D32" s="21" t="s">
        <v>4</v>
      </c>
      <c r="E32" s="44" t="str">
        <f>IF([9]確認書!$H$4="","",IF(C32="","",[9]確認書!$H$4))</f>
        <v>三笠TS</v>
      </c>
      <c r="F32" s="73">
        <v>112</v>
      </c>
      <c r="G32" s="48"/>
      <c r="H32" s="48"/>
    </row>
    <row r="33" spans="1:8">
      <c r="A33" s="39">
        <v>10</v>
      </c>
      <c r="B33" s="4">
        <v>73</v>
      </c>
      <c r="C33" s="32">
        <v>3604451</v>
      </c>
      <c r="D33" s="33" t="s">
        <v>345</v>
      </c>
      <c r="E33" s="46" t="str">
        <f>IF([8]確認書!$H$4="","",IF(C33="","",[8]確認書!$H$4))</f>
        <v>マス・ガイアＴＣ</v>
      </c>
      <c r="F33" s="68">
        <v>104</v>
      </c>
      <c r="G33" s="49"/>
      <c r="H33" s="48"/>
    </row>
    <row r="34" spans="1:8">
      <c r="A34" s="4">
        <v>11</v>
      </c>
      <c r="B34" s="4">
        <v>68</v>
      </c>
      <c r="C34" s="4">
        <v>3604675</v>
      </c>
      <c r="D34" s="4" t="s">
        <v>112</v>
      </c>
      <c r="E34" s="45" t="s">
        <v>111</v>
      </c>
      <c r="F34" s="76">
        <v>95</v>
      </c>
      <c r="G34" s="51"/>
      <c r="H34" s="48"/>
    </row>
    <row r="35" spans="1:8">
      <c r="A35" s="39">
        <v>12</v>
      </c>
      <c r="B35" s="4">
        <v>28</v>
      </c>
      <c r="C35" s="32">
        <v>3604555</v>
      </c>
      <c r="D35" s="33" t="s">
        <v>350</v>
      </c>
      <c r="E35" s="46" t="str">
        <f>IF([8]確認書!$H$4="","",IF(C35="","",[8]確認書!$H$4))</f>
        <v>マス・ガイアＴＣ</v>
      </c>
      <c r="F35" s="68">
        <v>91</v>
      </c>
      <c r="G35" s="49"/>
      <c r="H35" s="48"/>
    </row>
    <row r="36" spans="1:8">
      <c r="A36" s="4">
        <v>13</v>
      </c>
      <c r="B36" s="4">
        <v>21</v>
      </c>
      <c r="C36" s="20">
        <v>3604715</v>
      </c>
      <c r="D36" s="21" t="s">
        <v>91</v>
      </c>
      <c r="E36" s="44" t="str">
        <f>IF([3]確認書!$H$4="","",IF(C36="","",[3]確認書!$H$4))</f>
        <v>霞ヶ浦高</v>
      </c>
      <c r="F36" s="73">
        <v>83</v>
      </c>
      <c r="G36" s="49"/>
      <c r="H36" s="48"/>
    </row>
    <row r="37" spans="1:8">
      <c r="A37" s="39">
        <v>14</v>
      </c>
      <c r="B37" s="4">
        <v>13</v>
      </c>
      <c r="C37" s="20">
        <v>3604623</v>
      </c>
      <c r="D37" s="21" t="s">
        <v>36</v>
      </c>
      <c r="E37" s="44" t="s">
        <v>35</v>
      </c>
      <c r="F37" s="73">
        <v>75</v>
      </c>
      <c r="G37" s="51"/>
      <c r="H37" s="48"/>
    </row>
    <row r="38" spans="1:8">
      <c r="A38" s="4">
        <v>15</v>
      </c>
      <c r="B38" s="4">
        <v>53</v>
      </c>
      <c r="C38" s="20">
        <v>3604749</v>
      </c>
      <c r="D38" s="21" t="s">
        <v>92</v>
      </c>
      <c r="E38" s="44" t="str">
        <f>IF([3]確認書!$H$4="","",IF(C38="","",[3]確認書!$H$4))</f>
        <v>霞ヶ浦高</v>
      </c>
      <c r="F38" s="73">
        <v>60</v>
      </c>
      <c r="G38" s="52"/>
      <c r="H38" s="48"/>
    </row>
    <row r="39" spans="1:8">
      <c r="A39" s="39">
        <v>16</v>
      </c>
      <c r="B39" s="4">
        <v>44</v>
      </c>
      <c r="C39" s="32">
        <v>3604560</v>
      </c>
      <c r="D39" s="33" t="s">
        <v>346</v>
      </c>
      <c r="E39" s="46" t="str">
        <f>IF([8]確認書!$H$4="","",IF(C39="","",[8]確認書!$H$4))</f>
        <v>マス・ガイアＴＣ</v>
      </c>
      <c r="F39" s="68">
        <v>59</v>
      </c>
      <c r="G39" s="52"/>
      <c r="H39" s="48"/>
    </row>
    <row r="40" spans="1:8">
      <c r="A40" s="4">
        <v>17</v>
      </c>
      <c r="B40" s="4">
        <v>3</v>
      </c>
      <c r="C40" s="5">
        <v>3604010</v>
      </c>
      <c r="D40" s="21" t="s">
        <v>314</v>
      </c>
      <c r="E40" s="44" t="s">
        <v>315</v>
      </c>
      <c r="F40" s="66">
        <v>58</v>
      </c>
      <c r="G40" s="52"/>
      <c r="H40" s="48"/>
    </row>
    <row r="41" spans="1:8">
      <c r="A41" s="39">
        <v>18</v>
      </c>
      <c r="B41" s="4">
        <v>5</v>
      </c>
      <c r="C41" s="20">
        <v>3604678</v>
      </c>
      <c r="D41" s="21" t="s">
        <v>158</v>
      </c>
      <c r="E41" s="44" t="str">
        <f>IF([10]確認書!$H$4="","",IF(C41="","",[10]確認書!$H$4))</f>
        <v>神栖TI-Cube</v>
      </c>
      <c r="F41" s="66">
        <v>53</v>
      </c>
      <c r="G41" s="52"/>
      <c r="H41" s="48"/>
    </row>
    <row r="42" spans="1:8">
      <c r="A42" s="4">
        <v>19</v>
      </c>
      <c r="B42" s="4">
        <v>56</v>
      </c>
      <c r="C42" s="20">
        <v>3604648</v>
      </c>
      <c r="D42" s="21" t="s">
        <v>77</v>
      </c>
      <c r="E42" s="44" t="str">
        <f>IF([1]確認書!$H$4="","",IF(C42="","",[1]確認書!$H$4))</f>
        <v>東洋大牛久高</v>
      </c>
      <c r="F42" s="73">
        <v>40</v>
      </c>
      <c r="G42" s="48"/>
      <c r="H42" s="50"/>
    </row>
    <row r="43" spans="1:8">
      <c r="A43" s="39">
        <v>20</v>
      </c>
      <c r="B43" s="4">
        <v>16</v>
      </c>
      <c r="C43" s="4">
        <v>3604125</v>
      </c>
      <c r="D43" s="4" t="s">
        <v>115</v>
      </c>
      <c r="E43" s="45" t="s">
        <v>111</v>
      </c>
      <c r="F43" s="64">
        <v>38</v>
      </c>
      <c r="G43" s="49"/>
      <c r="H43" s="53"/>
    </row>
    <row r="44" spans="1:8">
      <c r="A44" s="4">
        <v>21</v>
      </c>
      <c r="B44" s="4">
        <v>12</v>
      </c>
      <c r="C44" s="20">
        <v>3604684</v>
      </c>
      <c r="D44" s="21" t="s">
        <v>118</v>
      </c>
      <c r="E44" s="44" t="str">
        <f>IF([11]確認書!$H$4="","",IF(C44="","",[11]確認書!$H$4))</f>
        <v>ＮＦＳＣ</v>
      </c>
      <c r="F44" s="65">
        <v>36</v>
      </c>
      <c r="G44" s="49"/>
      <c r="H44" s="53"/>
    </row>
    <row r="45" spans="1:8">
      <c r="A45" s="39">
        <v>22</v>
      </c>
      <c r="B45" s="4">
        <v>11</v>
      </c>
      <c r="C45" s="4">
        <v>3604313</v>
      </c>
      <c r="D45" s="4" t="s">
        <v>191</v>
      </c>
      <c r="E45" s="44" t="str">
        <f>IF([5]確認書!$H$4="","",IF(C45="","",[5]確認書!$H$4))</f>
        <v>大洗ビーチTC</v>
      </c>
      <c r="F45" s="65">
        <v>30</v>
      </c>
      <c r="G45" s="54"/>
      <c r="H45" s="55"/>
    </row>
    <row r="46" spans="1:8">
      <c r="A46" s="4">
        <v>23</v>
      </c>
      <c r="B46" s="4">
        <v>37</v>
      </c>
      <c r="C46" s="20">
        <v>3604639</v>
      </c>
      <c r="D46" s="21" t="s">
        <v>316</v>
      </c>
      <c r="E46" s="44" t="s">
        <v>315</v>
      </c>
      <c r="F46" s="66">
        <v>30</v>
      </c>
      <c r="G46" s="54"/>
      <c r="H46" s="55"/>
    </row>
    <row r="47" spans="1:8">
      <c r="A47" s="39">
        <v>24</v>
      </c>
      <c r="B47" s="4">
        <v>72</v>
      </c>
      <c r="C47" s="32">
        <v>3604687</v>
      </c>
      <c r="D47" s="33" t="s">
        <v>342</v>
      </c>
      <c r="E47" s="46" t="str">
        <f>IF([8]確認書!$H$4="","",IF(C47="","",[8]確認書!$H$4))</f>
        <v>マス・ガイアＴＣ</v>
      </c>
      <c r="F47" s="68">
        <v>30</v>
      </c>
      <c r="G47" s="54"/>
      <c r="H47" s="55"/>
    </row>
    <row r="48" spans="1:8">
      <c r="A48" s="4">
        <v>25</v>
      </c>
      <c r="B48" s="4">
        <v>27</v>
      </c>
      <c r="C48" s="4">
        <v>3604594</v>
      </c>
      <c r="D48" s="4" t="s">
        <v>117</v>
      </c>
      <c r="E48" s="45" t="s">
        <v>111</v>
      </c>
      <c r="F48" s="65">
        <v>15</v>
      </c>
      <c r="G48" s="54"/>
      <c r="H48" s="56"/>
    </row>
    <row r="49" spans="1:8">
      <c r="A49" s="39">
        <v>26</v>
      </c>
      <c r="B49" s="4">
        <v>32</v>
      </c>
      <c r="C49" s="12">
        <v>3604135</v>
      </c>
      <c r="D49" s="4" t="s">
        <v>193</v>
      </c>
      <c r="E49" s="44" t="str">
        <f>IF([5]確認書!$H$4="","",IF(C49="","",[5]確認書!$H$4))</f>
        <v>大洗ビーチTC</v>
      </c>
      <c r="F49" s="65">
        <v>15</v>
      </c>
      <c r="G49" s="54"/>
      <c r="H49" s="56"/>
    </row>
    <row r="50" spans="1:8">
      <c r="A50" s="4">
        <v>27</v>
      </c>
      <c r="B50" s="4">
        <v>36</v>
      </c>
      <c r="C50" s="32">
        <v>3604475</v>
      </c>
      <c r="D50" s="33" t="s">
        <v>324</v>
      </c>
      <c r="E50" s="46" t="str">
        <f>IF([7]確認書!$H$4="","",IF(C50="","",[7]確認書!$H$4))</f>
        <v>江戸取高</v>
      </c>
      <c r="F50" s="68">
        <v>13</v>
      </c>
      <c r="G50" s="54"/>
      <c r="H50" s="56"/>
    </row>
    <row r="51" spans="1:8">
      <c r="A51" s="39">
        <v>28</v>
      </c>
      <c r="B51" s="4">
        <v>19</v>
      </c>
      <c r="C51" s="20">
        <v>3604637</v>
      </c>
      <c r="D51" s="21" t="s">
        <v>37</v>
      </c>
      <c r="E51" s="44" t="s">
        <v>35</v>
      </c>
      <c r="F51" s="60"/>
      <c r="G51" s="54"/>
      <c r="H51" s="56"/>
    </row>
    <row r="52" spans="1:8">
      <c r="A52" s="4">
        <v>29</v>
      </c>
      <c r="B52" s="4">
        <v>52</v>
      </c>
      <c r="C52" s="20">
        <v>3604714</v>
      </c>
      <c r="D52" s="21" t="s">
        <v>94</v>
      </c>
      <c r="E52" s="44" t="str">
        <f>IF([3]確認書!$H$4="","",IF(C52="","",[3]確認書!$H$4))</f>
        <v>霞ヶ浦高</v>
      </c>
      <c r="F52" s="60"/>
      <c r="G52" s="54"/>
      <c r="H52" s="56"/>
    </row>
    <row r="53" spans="1:8">
      <c r="A53" s="39">
        <v>30</v>
      </c>
      <c r="B53" s="4">
        <v>48</v>
      </c>
      <c r="C53" s="20">
        <v>3604763</v>
      </c>
      <c r="D53" s="21" t="s">
        <v>95</v>
      </c>
      <c r="E53" s="44" t="str">
        <f>IF([3]確認書!$H$4="","",IF(C53="","",[3]確認書!$H$4))</f>
        <v>霞ヶ浦高</v>
      </c>
      <c r="F53" s="70"/>
      <c r="G53" s="54"/>
      <c r="H53" s="56"/>
    </row>
    <row r="54" spans="1:8">
      <c r="A54" s="4">
        <v>31</v>
      </c>
      <c r="B54" s="4">
        <v>24</v>
      </c>
      <c r="C54" s="20">
        <v>3604779</v>
      </c>
      <c r="D54" s="21" t="s">
        <v>96</v>
      </c>
      <c r="E54" s="44" t="s">
        <v>97</v>
      </c>
      <c r="F54" s="60"/>
      <c r="G54" s="54"/>
      <c r="H54" s="56"/>
    </row>
    <row r="55" spans="1:8">
      <c r="A55" s="39">
        <v>32</v>
      </c>
      <c r="B55" s="4">
        <v>76</v>
      </c>
      <c r="C55" s="4">
        <v>3604725</v>
      </c>
      <c r="D55" s="4" t="s">
        <v>113</v>
      </c>
      <c r="E55" s="45" t="s">
        <v>111</v>
      </c>
      <c r="F55" s="62"/>
      <c r="G55" s="57"/>
      <c r="H55" s="56"/>
    </row>
    <row r="56" spans="1:8">
      <c r="A56" s="4">
        <v>33</v>
      </c>
      <c r="B56" s="4">
        <v>20</v>
      </c>
      <c r="C56" s="4">
        <v>3604727</v>
      </c>
      <c r="D56" s="4" t="s">
        <v>114</v>
      </c>
      <c r="E56" s="45" t="s">
        <v>111</v>
      </c>
      <c r="F56" s="62"/>
      <c r="G56" s="54"/>
      <c r="H56" s="56"/>
    </row>
    <row r="57" spans="1:8">
      <c r="A57" s="39">
        <v>34</v>
      </c>
      <c r="B57" s="4">
        <v>29</v>
      </c>
      <c r="C57" s="4">
        <v>3604716</v>
      </c>
      <c r="D57" s="4" t="s">
        <v>116</v>
      </c>
      <c r="E57" s="45" t="s">
        <v>111</v>
      </c>
      <c r="F57" s="71"/>
      <c r="G57" s="54"/>
      <c r="H57" s="58"/>
    </row>
    <row r="58" spans="1:8">
      <c r="A58" s="4">
        <v>35</v>
      </c>
      <c r="B58" s="4">
        <v>40</v>
      </c>
      <c r="C58" s="23">
        <v>3604783</v>
      </c>
      <c r="D58" s="21" t="s">
        <v>192</v>
      </c>
      <c r="E58" s="44" t="str">
        <f>IF([5]確認書!$H$4="","",IF(C58="","",[5]確認書!$H$4))</f>
        <v>大洗ビーチTC</v>
      </c>
      <c r="F58" s="65"/>
      <c r="G58" s="54"/>
      <c r="H58" s="58"/>
    </row>
    <row r="59" spans="1:8">
      <c r="A59" s="39">
        <v>36</v>
      </c>
      <c r="B59" s="4">
        <v>8</v>
      </c>
      <c r="C59" s="32">
        <v>3604780</v>
      </c>
      <c r="D59" s="33" t="s">
        <v>344</v>
      </c>
      <c r="E59" s="46" t="str">
        <f>IF([8]確認書!$H$4="","",IF(C59="","",[8]確認書!$H$4))</f>
        <v>マス・ガイアＴＣ</v>
      </c>
      <c r="F59" s="68"/>
      <c r="G59" s="54"/>
      <c r="H59" s="58"/>
    </row>
    <row r="60" spans="1:8">
      <c r="A60" s="4">
        <v>37</v>
      </c>
      <c r="B60" s="4">
        <v>4</v>
      </c>
      <c r="C60" s="32">
        <v>3604784</v>
      </c>
      <c r="D60" s="33" t="s">
        <v>347</v>
      </c>
      <c r="E60" s="46" t="str">
        <f>IF([8]確認書!$H$4="","",IF(C60="","",[8]確認書!$H$4))</f>
        <v>マス・ガイアＴＣ</v>
      </c>
      <c r="F60" s="68"/>
      <c r="G60" s="54"/>
      <c r="H60" s="58"/>
    </row>
    <row r="61" spans="1:8">
      <c r="A61" s="39">
        <v>38</v>
      </c>
      <c r="B61" s="4">
        <v>60</v>
      </c>
      <c r="C61" s="32">
        <v>3604285</v>
      </c>
      <c r="D61" s="33" t="s">
        <v>348</v>
      </c>
      <c r="E61" s="46" t="str">
        <f>IF([8]確認書!$H$4="","",IF(C61="","",[8]確認書!$H$4))</f>
        <v>マス・ガイアＴＣ</v>
      </c>
      <c r="F61" s="68"/>
      <c r="G61" s="54"/>
      <c r="H61" s="58"/>
    </row>
    <row r="62" spans="1:8">
      <c r="A62" s="4">
        <v>39</v>
      </c>
      <c r="B62" s="4">
        <v>69</v>
      </c>
      <c r="C62" s="32">
        <v>3604286</v>
      </c>
      <c r="D62" s="33" t="s">
        <v>349</v>
      </c>
      <c r="E62" s="46" t="str">
        <f>IF([8]確認書!$H$4="","",IF(C62="","",[8]確認書!$H$4))</f>
        <v>マス・ガイアＴＣ</v>
      </c>
      <c r="F62" s="68"/>
      <c r="G62" s="54"/>
      <c r="H62" s="58"/>
    </row>
    <row r="63" spans="1:8">
      <c r="A63" s="39">
        <v>40</v>
      </c>
      <c r="B63" s="4">
        <v>45</v>
      </c>
      <c r="C63" s="32">
        <v>3604762</v>
      </c>
      <c r="D63" s="33" t="s">
        <v>371</v>
      </c>
      <c r="E63" s="46" t="str">
        <f>IF([2]確認書!$H$4="","",IF(C63="","",[2]確認書!$H$4))</f>
        <v>エースTA</v>
      </c>
      <c r="F63" s="68"/>
      <c r="G63" s="54"/>
      <c r="H63" s="58"/>
    </row>
    <row r="64" spans="1:8">
      <c r="A64" s="4">
        <v>41</v>
      </c>
      <c r="B64" s="4">
        <v>64</v>
      </c>
      <c r="C64" s="32">
        <v>3604791</v>
      </c>
      <c r="D64" s="33" t="s">
        <v>375</v>
      </c>
      <c r="E64" s="46" t="s">
        <v>376</v>
      </c>
      <c r="F64" s="68"/>
      <c r="G64" s="54"/>
      <c r="H64" s="58"/>
    </row>
    <row r="65" spans="1:8">
      <c r="A65" s="39">
        <v>42</v>
      </c>
      <c r="B65" s="4">
        <v>61</v>
      </c>
      <c r="C65" s="32">
        <v>3604978</v>
      </c>
      <c r="D65" s="33" t="s">
        <v>377</v>
      </c>
      <c r="E65" s="46" t="str">
        <f>IF([2]確認書!$H$4="","",IF(C65="","",[2]確認書!$H$4))</f>
        <v>エースTA</v>
      </c>
      <c r="F65" s="68"/>
      <c r="G65" s="55"/>
      <c r="H65" s="58"/>
    </row>
    <row r="66" spans="1:8">
      <c r="A66" s="4">
        <v>43</v>
      </c>
      <c r="B66" s="4">
        <v>80</v>
      </c>
      <c r="C66" s="32">
        <v>3604790</v>
      </c>
      <c r="D66" s="33" t="s">
        <v>402</v>
      </c>
      <c r="E66" s="46" t="str">
        <f>IF([12]確認書!$H$4="","",IF(C66="","",[12]確認書!$H$4))</f>
        <v>T-1インドアTS</v>
      </c>
      <c r="F66" s="63"/>
      <c r="G66" s="54"/>
      <c r="H66" s="56"/>
    </row>
    <row r="67" spans="1:8">
      <c r="A67" s="39">
        <v>44</v>
      </c>
      <c r="B67" s="4">
        <v>77</v>
      </c>
      <c r="C67" s="32">
        <v>3604796</v>
      </c>
      <c r="D67" s="33" t="s">
        <v>403</v>
      </c>
      <c r="E67" s="46" t="str">
        <f>IF([12]確認書!$H$4="","",IF(C67="","",[12]確認書!$H$4))</f>
        <v>T-1インドアTS</v>
      </c>
      <c r="F67" s="63"/>
      <c r="G67" s="54"/>
      <c r="H67" s="56"/>
    </row>
    <row r="68" spans="1:8">
      <c r="A68" s="4">
        <v>45</v>
      </c>
      <c r="B68" s="165">
        <v>2</v>
      </c>
      <c r="C68" s="152" t="s">
        <v>488</v>
      </c>
      <c r="D68" s="152"/>
      <c r="E68" s="152"/>
    </row>
    <row r="69" spans="1:8">
      <c r="A69" s="39">
        <v>46</v>
      </c>
      <c r="B69" s="152">
        <v>6</v>
      </c>
      <c r="C69" s="152" t="s">
        <v>488</v>
      </c>
      <c r="D69" s="152"/>
      <c r="E69" s="152"/>
    </row>
    <row r="70" spans="1:8">
      <c r="A70" s="4">
        <v>47</v>
      </c>
      <c r="B70" s="152">
        <v>7</v>
      </c>
      <c r="C70" s="152" t="s">
        <v>488</v>
      </c>
      <c r="D70" s="152"/>
      <c r="E70" s="152"/>
    </row>
    <row r="71" spans="1:8">
      <c r="A71" s="39">
        <v>48</v>
      </c>
      <c r="B71" s="152">
        <v>10</v>
      </c>
      <c r="C71" s="152" t="s">
        <v>488</v>
      </c>
      <c r="D71" s="152"/>
      <c r="E71" s="152"/>
    </row>
    <row r="72" spans="1:8">
      <c r="A72" s="4">
        <v>49</v>
      </c>
      <c r="B72" s="152">
        <v>14</v>
      </c>
      <c r="C72" s="152" t="s">
        <v>488</v>
      </c>
      <c r="D72" s="152"/>
      <c r="E72" s="152"/>
    </row>
    <row r="73" spans="1:8">
      <c r="A73" s="39">
        <v>50</v>
      </c>
      <c r="B73" s="152">
        <v>15</v>
      </c>
      <c r="C73" s="152" t="s">
        <v>488</v>
      </c>
      <c r="D73" s="152"/>
      <c r="E73" s="152"/>
    </row>
    <row r="74" spans="1:8">
      <c r="A74" s="4">
        <v>51</v>
      </c>
      <c r="B74" s="152">
        <v>18</v>
      </c>
      <c r="C74" s="152" t="s">
        <v>488</v>
      </c>
      <c r="D74" s="152"/>
      <c r="E74" s="152"/>
    </row>
    <row r="75" spans="1:8">
      <c r="A75" s="39">
        <v>52</v>
      </c>
      <c r="B75" s="152">
        <v>22</v>
      </c>
      <c r="C75" s="152" t="s">
        <v>488</v>
      </c>
      <c r="D75" s="152"/>
      <c r="E75" s="152"/>
    </row>
    <row r="76" spans="1:8">
      <c r="A76" s="4">
        <v>53</v>
      </c>
      <c r="B76" s="152">
        <v>23</v>
      </c>
      <c r="C76" s="152" t="s">
        <v>488</v>
      </c>
      <c r="D76" s="152"/>
      <c r="E76" s="152"/>
    </row>
    <row r="77" spans="1:8">
      <c r="A77" s="39">
        <v>54</v>
      </c>
      <c r="B77" s="152">
        <v>26</v>
      </c>
      <c r="C77" s="152" t="s">
        <v>488</v>
      </c>
      <c r="D77" s="152"/>
      <c r="E77" s="152"/>
    </row>
    <row r="78" spans="1:8">
      <c r="A78" s="4">
        <v>55</v>
      </c>
      <c r="B78" s="152">
        <v>30</v>
      </c>
      <c r="C78" s="152" t="s">
        <v>488</v>
      </c>
      <c r="D78" s="152"/>
      <c r="E78" s="152"/>
    </row>
    <row r="79" spans="1:8">
      <c r="A79" s="39">
        <v>56</v>
      </c>
      <c r="B79" s="152">
        <v>31</v>
      </c>
      <c r="C79" s="152" t="s">
        <v>488</v>
      </c>
      <c r="D79" s="152"/>
      <c r="E79" s="152"/>
    </row>
    <row r="80" spans="1:8">
      <c r="A80" s="4">
        <v>57</v>
      </c>
      <c r="B80" s="152">
        <v>34</v>
      </c>
      <c r="C80" s="152" t="s">
        <v>488</v>
      </c>
      <c r="D80" s="152"/>
      <c r="E80" s="152"/>
    </row>
    <row r="81" spans="1:5">
      <c r="A81" s="39">
        <v>58</v>
      </c>
      <c r="B81" s="152">
        <v>35</v>
      </c>
      <c r="C81" s="152" t="s">
        <v>488</v>
      </c>
      <c r="D81" s="152"/>
      <c r="E81" s="152"/>
    </row>
    <row r="82" spans="1:5">
      <c r="A82" s="4">
        <v>59</v>
      </c>
      <c r="B82" s="152">
        <v>38</v>
      </c>
      <c r="C82" s="152" t="s">
        <v>488</v>
      </c>
      <c r="D82" s="152"/>
      <c r="E82" s="152"/>
    </row>
    <row r="83" spans="1:5">
      <c r="A83" s="39">
        <v>60</v>
      </c>
      <c r="B83" s="152">
        <v>39</v>
      </c>
      <c r="C83" s="152" t="s">
        <v>488</v>
      </c>
      <c r="D83" s="152"/>
      <c r="E83" s="152"/>
    </row>
    <row r="84" spans="1:5">
      <c r="A84" s="4">
        <v>61</v>
      </c>
      <c r="B84" s="152">
        <v>42</v>
      </c>
      <c r="C84" s="152" t="s">
        <v>488</v>
      </c>
      <c r="D84" s="152"/>
      <c r="E84" s="152"/>
    </row>
    <row r="85" spans="1:5">
      <c r="A85" s="39">
        <v>62</v>
      </c>
      <c r="B85" s="152">
        <v>43</v>
      </c>
      <c r="C85" s="152" t="s">
        <v>488</v>
      </c>
      <c r="D85" s="152"/>
      <c r="E85" s="152"/>
    </row>
    <row r="86" spans="1:5">
      <c r="A86" s="4">
        <v>63</v>
      </c>
      <c r="B86" s="152">
        <v>46</v>
      </c>
      <c r="C86" s="152" t="s">
        <v>488</v>
      </c>
      <c r="D86" s="152"/>
      <c r="E86" s="152"/>
    </row>
    <row r="87" spans="1:5">
      <c r="A87" s="39">
        <v>64</v>
      </c>
      <c r="B87" s="152">
        <v>47</v>
      </c>
      <c r="C87" s="152" t="s">
        <v>488</v>
      </c>
      <c r="D87" s="152"/>
      <c r="E87" s="152"/>
    </row>
    <row r="88" spans="1:5">
      <c r="A88" s="4">
        <v>65</v>
      </c>
      <c r="B88" s="152">
        <v>50</v>
      </c>
      <c r="C88" s="152" t="s">
        <v>488</v>
      </c>
      <c r="D88" s="152"/>
      <c r="E88" s="152"/>
    </row>
    <row r="89" spans="1:5">
      <c r="A89" s="39">
        <v>66</v>
      </c>
      <c r="B89" s="152">
        <v>51</v>
      </c>
      <c r="C89" s="152" t="s">
        <v>488</v>
      </c>
      <c r="D89" s="152"/>
      <c r="E89" s="152"/>
    </row>
    <row r="90" spans="1:5">
      <c r="A90" s="4">
        <v>67</v>
      </c>
      <c r="B90" s="152">
        <v>54</v>
      </c>
      <c r="C90" s="152" t="s">
        <v>488</v>
      </c>
      <c r="D90" s="152"/>
      <c r="E90" s="152"/>
    </row>
    <row r="91" spans="1:5">
      <c r="A91" s="39">
        <v>68</v>
      </c>
      <c r="B91" s="152">
        <v>55</v>
      </c>
      <c r="C91" s="152" t="s">
        <v>488</v>
      </c>
      <c r="D91" s="152"/>
      <c r="E91" s="152"/>
    </row>
    <row r="92" spans="1:5">
      <c r="A92" s="4">
        <v>69</v>
      </c>
      <c r="B92" s="152">
        <v>58</v>
      </c>
      <c r="C92" s="152" t="s">
        <v>488</v>
      </c>
      <c r="D92" s="152"/>
      <c r="E92" s="152"/>
    </row>
    <row r="93" spans="1:5">
      <c r="A93" s="39">
        <v>70</v>
      </c>
      <c r="B93" s="152">
        <v>59</v>
      </c>
      <c r="C93" s="152" t="s">
        <v>488</v>
      </c>
      <c r="D93" s="152"/>
      <c r="E93" s="152"/>
    </row>
    <row r="94" spans="1:5">
      <c r="A94" s="4">
        <v>71</v>
      </c>
      <c r="B94" s="152">
        <v>62</v>
      </c>
      <c r="C94" s="152" t="s">
        <v>488</v>
      </c>
      <c r="D94" s="152"/>
      <c r="E94" s="152"/>
    </row>
    <row r="95" spans="1:5">
      <c r="A95" s="39">
        <v>72</v>
      </c>
      <c r="B95" s="152">
        <v>63</v>
      </c>
      <c r="C95" s="152" t="s">
        <v>488</v>
      </c>
      <c r="D95" s="152"/>
      <c r="E95" s="152"/>
    </row>
    <row r="96" spans="1:5">
      <c r="A96" s="4">
        <v>73</v>
      </c>
      <c r="B96" s="152">
        <v>66</v>
      </c>
      <c r="C96" s="152" t="s">
        <v>488</v>
      </c>
      <c r="D96" s="152"/>
      <c r="E96" s="152"/>
    </row>
    <row r="97" spans="1:5">
      <c r="A97" s="39">
        <v>74</v>
      </c>
      <c r="B97" s="152">
        <v>67</v>
      </c>
      <c r="C97" s="152" t="s">
        <v>488</v>
      </c>
      <c r="D97" s="152"/>
      <c r="E97" s="152"/>
    </row>
    <row r="98" spans="1:5">
      <c r="A98" s="4">
        <v>75</v>
      </c>
      <c r="B98" s="152">
        <v>70</v>
      </c>
      <c r="C98" s="152" t="s">
        <v>488</v>
      </c>
      <c r="D98" s="152"/>
      <c r="E98" s="152"/>
    </row>
    <row r="99" spans="1:5">
      <c r="A99" s="39">
        <v>76</v>
      </c>
      <c r="B99" s="152">
        <v>71</v>
      </c>
      <c r="C99" s="152" t="s">
        <v>488</v>
      </c>
      <c r="D99" s="152"/>
      <c r="E99" s="152"/>
    </row>
    <row r="100" spans="1:5">
      <c r="A100" s="4">
        <v>77</v>
      </c>
      <c r="B100" s="152">
        <v>74</v>
      </c>
      <c r="C100" s="152" t="s">
        <v>488</v>
      </c>
      <c r="D100" s="152"/>
      <c r="E100" s="152"/>
    </row>
    <row r="101" spans="1:5">
      <c r="A101" s="39">
        <v>78</v>
      </c>
      <c r="B101" s="152">
        <v>75</v>
      </c>
      <c r="C101" s="152" t="s">
        <v>488</v>
      </c>
      <c r="D101" s="152"/>
      <c r="E101" s="152"/>
    </row>
    <row r="102" spans="1:5">
      <c r="A102" s="4">
        <v>79</v>
      </c>
      <c r="B102" s="152">
        <v>78</v>
      </c>
      <c r="C102" s="152" t="s">
        <v>488</v>
      </c>
      <c r="D102" s="152"/>
      <c r="E102" s="152"/>
    </row>
    <row r="103" spans="1:5">
      <c r="A103" s="39">
        <v>80</v>
      </c>
      <c r="B103" s="152">
        <v>79</v>
      </c>
      <c r="C103" s="152" t="s">
        <v>488</v>
      </c>
      <c r="D103" s="152"/>
      <c r="E103" s="152"/>
    </row>
  </sheetData>
  <sortState ref="A2:F68">
    <sortCondition descending="1" ref="F2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625" customWidth="1"/>
    <col min="4" max="4" width="5.625" customWidth="1"/>
    <col min="5" max="5" width="13.125" customWidth="1"/>
  </cols>
  <sheetData>
    <row r="1" spans="1:13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  <c r="M1" s="87"/>
    </row>
    <row r="2" spans="1:13" ht="14.25">
      <c r="A2" s="84" t="s">
        <v>417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  <c r="M2" s="87"/>
    </row>
    <row r="3" spans="1:13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3">
      <c r="A4" s="384">
        <v>1</v>
      </c>
      <c r="B4" s="384">
        <f>VLOOKUP(A4,'18BS'!$B$2:$E$23,2,0)</f>
        <v>3603833</v>
      </c>
      <c r="C4" s="384" t="str">
        <f>VLOOKUP(A4,'18BS'!$B$2:$E$23,3,0)</f>
        <v>藤原　大生</v>
      </c>
      <c r="D4" s="385" t="s">
        <v>422</v>
      </c>
      <c r="E4" s="384" t="str">
        <f>VLOOKUP(A4,'18BS'!$B$2:$E$23,4,0)</f>
        <v>東洋大牛久高</v>
      </c>
      <c r="F4" s="385" t="s">
        <v>423</v>
      </c>
      <c r="G4" s="93"/>
      <c r="H4" s="87"/>
      <c r="I4" s="87"/>
      <c r="J4" s="87"/>
      <c r="K4" s="87"/>
      <c r="L4" s="87"/>
      <c r="M4" s="87"/>
    </row>
    <row r="5" spans="1:13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  <c r="M5" s="87"/>
    </row>
    <row r="6" spans="1:13">
      <c r="A6" s="384">
        <v>2</v>
      </c>
      <c r="B6" s="384">
        <f>VLOOKUP(A6,'18BS'!$B$2:$E$23,2,0)</f>
        <v>3604633</v>
      </c>
      <c r="C6" s="384" t="str">
        <f>VLOOKUP(A6,'18BS'!$B$2:$E$23,3,0)</f>
        <v>木暮　杏一郎</v>
      </c>
      <c r="D6" s="385" t="s">
        <v>422</v>
      </c>
      <c r="E6" s="384" t="str">
        <f>VLOOKUP(A6,'18BS'!$B$2:$E$23,4,0)</f>
        <v>江戸取高</v>
      </c>
      <c r="F6" s="385" t="s">
        <v>423</v>
      </c>
      <c r="G6" s="96"/>
      <c r="H6" s="94"/>
      <c r="I6" s="87"/>
      <c r="J6" s="87"/>
      <c r="K6" s="87"/>
      <c r="L6" s="87"/>
      <c r="M6" s="87"/>
    </row>
    <row r="7" spans="1:13">
      <c r="A7" s="384"/>
      <c r="B7" s="384"/>
      <c r="C7" s="384"/>
      <c r="D7" s="385"/>
      <c r="E7" s="384"/>
      <c r="F7" s="385"/>
      <c r="G7" s="87"/>
      <c r="H7" s="97"/>
      <c r="I7" s="95"/>
      <c r="J7" s="87"/>
      <c r="K7" s="87"/>
      <c r="L7" s="87"/>
      <c r="M7" s="87"/>
    </row>
    <row r="8" spans="1:13">
      <c r="A8" s="384">
        <v>3</v>
      </c>
      <c r="B8" s="384">
        <f>VLOOKUP(A8,'18BS'!$B$2:$E$23,2,0)</f>
        <v>3604611</v>
      </c>
      <c r="C8" s="384" t="str">
        <f>VLOOKUP(A8,'18BS'!$B$2:$E$23,3,0)</f>
        <v>下坂　俊裕</v>
      </c>
      <c r="D8" s="385" t="s">
        <v>422</v>
      </c>
      <c r="E8" s="384" t="str">
        <f>VLOOKUP(A8,'18BS'!$B$2:$E$23,4,0)</f>
        <v>霞ヶ浦高</v>
      </c>
      <c r="F8" s="385" t="s">
        <v>423</v>
      </c>
      <c r="G8" s="93"/>
      <c r="H8" s="97"/>
      <c r="I8" s="94"/>
      <c r="J8" s="87"/>
      <c r="K8" s="87"/>
      <c r="L8" s="87"/>
      <c r="M8" s="87"/>
    </row>
    <row r="9" spans="1:13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  <c r="M9" s="87"/>
    </row>
    <row r="10" spans="1:13">
      <c r="A10" s="384">
        <v>4</v>
      </c>
      <c r="B10" s="384">
        <f>VLOOKUP(A10,'18BS'!$B$2:$E$23,2,0)</f>
        <v>3604194</v>
      </c>
      <c r="C10" s="384" t="str">
        <f>VLOOKUP(A10,'18BS'!$B$2:$E$23,3,0)</f>
        <v>出山　璃久</v>
      </c>
      <c r="D10" s="385" t="s">
        <v>422</v>
      </c>
      <c r="E10" s="384" t="str">
        <f>VLOOKUP(A10,'18BS'!$B$2:$E$23,4,0)</f>
        <v>東洋大牛久高</v>
      </c>
      <c r="F10" s="385" t="s">
        <v>423</v>
      </c>
      <c r="G10" s="96"/>
      <c r="H10" s="87"/>
      <c r="I10" s="97"/>
      <c r="J10" s="87"/>
      <c r="K10" s="87"/>
      <c r="L10" s="87"/>
      <c r="M10" s="87"/>
    </row>
    <row r="11" spans="1:13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  <c r="M11" s="87"/>
    </row>
    <row r="12" spans="1:13">
      <c r="A12" s="384">
        <v>5</v>
      </c>
      <c r="B12" s="384">
        <f>VLOOKUP(A12,'18BS'!$B$2:$E$23,2,0)</f>
        <v>3604085</v>
      </c>
      <c r="C12" s="384" t="str">
        <f>VLOOKUP(A12,'18BS'!$B$2:$E$23,3,0)</f>
        <v>高橋　宏往</v>
      </c>
      <c r="D12" s="385" t="s">
        <v>422</v>
      </c>
      <c r="E12" s="384" t="str">
        <f>VLOOKUP(A12,'18BS'!$B$2:$E$23,4,0)</f>
        <v>エースTA</v>
      </c>
      <c r="F12" s="385" t="s">
        <v>423</v>
      </c>
      <c r="G12" s="93"/>
      <c r="H12" s="87"/>
      <c r="I12" s="97"/>
      <c r="J12" s="94"/>
      <c r="K12" s="87"/>
      <c r="L12" s="87"/>
      <c r="M12" s="87"/>
    </row>
    <row r="13" spans="1:13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  <c r="M13" s="87"/>
    </row>
    <row r="14" spans="1:13">
      <c r="A14" s="384">
        <v>6</v>
      </c>
      <c r="B14" s="384"/>
      <c r="C14" s="384" t="s">
        <v>507</v>
      </c>
      <c r="D14" s="385" t="s">
        <v>422</v>
      </c>
      <c r="E14" s="384"/>
      <c r="F14" s="385" t="s">
        <v>423</v>
      </c>
      <c r="G14" s="96"/>
      <c r="H14" s="87"/>
      <c r="I14" s="99"/>
      <c r="J14" s="97"/>
      <c r="K14" s="87"/>
      <c r="L14" s="87"/>
      <c r="M14" s="87"/>
    </row>
    <row r="15" spans="1:13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  <c r="M15" s="87"/>
    </row>
    <row r="16" spans="1:13">
      <c r="A16" s="384">
        <v>7</v>
      </c>
      <c r="B16" s="384">
        <f>VLOOKUP(A16,'18BS'!$B$2:$E$23,2,0)</f>
        <v>3604628</v>
      </c>
      <c r="C16" s="384" t="str">
        <f>VLOOKUP(A16,'18BS'!$B$2:$E$23,3,0)</f>
        <v>宮崎　史嗣</v>
      </c>
      <c r="D16" s="385" t="s">
        <v>422</v>
      </c>
      <c r="E16" s="384" t="str">
        <f>VLOOKUP(A16,'18BS'!$B$2:$E$23,4,0)</f>
        <v>東洋大牛久高</v>
      </c>
      <c r="F16" s="385" t="s">
        <v>423</v>
      </c>
      <c r="G16" s="93"/>
      <c r="H16" s="97"/>
      <c r="I16" s="87"/>
      <c r="J16" s="97"/>
      <c r="K16" s="87"/>
      <c r="L16" s="87"/>
      <c r="M16" s="87"/>
    </row>
    <row r="17" spans="1:13">
      <c r="A17" s="384"/>
      <c r="B17" s="384"/>
      <c r="C17" s="384"/>
      <c r="D17" s="385"/>
      <c r="E17" s="384"/>
      <c r="F17" s="385"/>
      <c r="G17" s="94"/>
      <c r="H17" s="98"/>
      <c r="I17" s="87"/>
      <c r="J17" s="97"/>
      <c r="K17" s="87"/>
      <c r="L17" s="87"/>
      <c r="M17" s="87"/>
    </row>
    <row r="18" spans="1:13">
      <c r="A18" s="384">
        <v>8</v>
      </c>
      <c r="B18" s="384">
        <f>VLOOKUP(A18,'18BS'!$B$2:$E$23,2,0)</f>
        <v>3603999</v>
      </c>
      <c r="C18" s="384" t="str">
        <f>VLOOKUP(A18,'18BS'!$B$2:$E$23,3,0)</f>
        <v>大島　一将</v>
      </c>
      <c r="D18" s="385" t="s">
        <v>422</v>
      </c>
      <c r="E18" s="384" t="str">
        <f>VLOOKUP(A18,'18BS'!$B$2:$E$23,4,0)</f>
        <v>霞ヶ浦高</v>
      </c>
      <c r="F18" s="385" t="s">
        <v>423</v>
      </c>
      <c r="G18" s="96"/>
      <c r="H18" s="87"/>
      <c r="I18" s="87"/>
      <c r="J18" s="97"/>
      <c r="K18" s="87"/>
      <c r="L18" s="87"/>
      <c r="M18" s="87"/>
    </row>
    <row r="19" spans="1:13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  <c r="M19" s="87"/>
    </row>
    <row r="20" spans="1:13">
      <c r="A20" s="384">
        <v>9</v>
      </c>
      <c r="B20" s="384">
        <f>VLOOKUP(A20,'18BS'!$B$2:$E$23,2,0)</f>
        <v>3603722</v>
      </c>
      <c r="C20" s="384" t="str">
        <f>VLOOKUP(A20,'18BS'!$B$2:$E$23,3,0)</f>
        <v>申 乾浩</v>
      </c>
      <c r="D20" s="385" t="s">
        <v>422</v>
      </c>
      <c r="E20" s="384" t="str">
        <f>VLOOKUP(A20,'18BS'!$B$2:$E$23,4,0)</f>
        <v>KCJTA</v>
      </c>
      <c r="F20" s="385" t="s">
        <v>423</v>
      </c>
      <c r="G20" s="93"/>
      <c r="H20" s="87"/>
      <c r="I20" s="87"/>
      <c r="J20" s="97"/>
      <c r="K20" s="94"/>
      <c r="L20" s="87"/>
      <c r="M20" s="87"/>
    </row>
    <row r="21" spans="1:13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  <c r="M21" s="87"/>
    </row>
    <row r="22" spans="1:13">
      <c r="A22" s="384">
        <v>10</v>
      </c>
      <c r="B22" s="384"/>
      <c r="C22" s="384" t="s">
        <v>519</v>
      </c>
      <c r="D22" s="385" t="s">
        <v>422</v>
      </c>
      <c r="E22" s="384"/>
      <c r="F22" s="385" t="s">
        <v>423</v>
      </c>
      <c r="G22" s="96"/>
      <c r="H22" s="94"/>
      <c r="I22" s="87"/>
      <c r="J22" s="97"/>
      <c r="K22" s="97"/>
      <c r="L22" s="87"/>
      <c r="M22" s="87"/>
    </row>
    <row r="23" spans="1:13">
      <c r="A23" s="384"/>
      <c r="B23" s="384"/>
      <c r="C23" s="384"/>
      <c r="D23" s="385"/>
      <c r="E23" s="384"/>
      <c r="F23" s="385"/>
      <c r="G23" s="87"/>
      <c r="H23" s="97"/>
      <c r="I23" s="95"/>
      <c r="J23" s="97"/>
      <c r="K23" s="97"/>
      <c r="L23" s="87"/>
      <c r="M23" s="87"/>
    </row>
    <row r="24" spans="1:13">
      <c r="A24" s="384">
        <v>11</v>
      </c>
      <c r="B24" s="384"/>
      <c r="C24" s="384" t="s">
        <v>518</v>
      </c>
      <c r="D24" s="385" t="s">
        <v>422</v>
      </c>
      <c r="E24" s="384"/>
      <c r="F24" s="385" t="s">
        <v>423</v>
      </c>
      <c r="G24" s="93"/>
      <c r="H24" s="97"/>
      <c r="I24" s="94"/>
      <c r="J24" s="97"/>
      <c r="K24" s="97"/>
      <c r="L24" s="87"/>
      <c r="M24" s="87"/>
    </row>
    <row r="25" spans="1:13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  <c r="M25" s="87"/>
    </row>
    <row r="26" spans="1:13">
      <c r="A26" s="384">
        <v>12</v>
      </c>
      <c r="B26" s="384"/>
      <c r="C26" s="384" t="s">
        <v>509</v>
      </c>
      <c r="D26" s="385" t="s">
        <v>422</v>
      </c>
      <c r="E26" s="384"/>
      <c r="F26" s="385" t="s">
        <v>423</v>
      </c>
      <c r="G26" s="96"/>
      <c r="H26" s="87"/>
      <c r="I26" s="97"/>
      <c r="J26" s="97"/>
      <c r="K26" s="97"/>
      <c r="L26" s="87"/>
      <c r="M26" s="87"/>
    </row>
    <row r="27" spans="1:13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  <c r="M27" s="87"/>
    </row>
    <row r="28" spans="1:13">
      <c r="A28" s="384">
        <v>13</v>
      </c>
      <c r="B28" s="384"/>
      <c r="C28" s="384" t="s">
        <v>515</v>
      </c>
      <c r="D28" s="385" t="s">
        <v>422</v>
      </c>
      <c r="E28" s="384"/>
      <c r="F28" s="385" t="s">
        <v>423</v>
      </c>
      <c r="G28" s="93"/>
      <c r="H28" s="87"/>
      <c r="I28" s="97"/>
      <c r="J28" s="87"/>
      <c r="K28" s="97"/>
      <c r="L28" s="87"/>
      <c r="M28" s="87"/>
    </row>
    <row r="29" spans="1:13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  <c r="M29" s="87"/>
    </row>
    <row r="30" spans="1:13">
      <c r="A30" s="384">
        <v>14</v>
      </c>
      <c r="B30" s="384"/>
      <c r="C30" s="384" t="s">
        <v>516</v>
      </c>
      <c r="D30" s="385" t="s">
        <v>422</v>
      </c>
      <c r="E30" s="384"/>
      <c r="F30" s="385" t="s">
        <v>423</v>
      </c>
      <c r="G30" s="96"/>
      <c r="H30" s="87"/>
      <c r="I30" s="99"/>
      <c r="J30" s="87"/>
      <c r="K30" s="97"/>
      <c r="L30" s="87"/>
      <c r="M30" s="87"/>
    </row>
    <row r="31" spans="1:13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  <c r="M31" s="87"/>
    </row>
    <row r="32" spans="1:13">
      <c r="A32" s="384">
        <v>15</v>
      </c>
      <c r="B32" s="384">
        <f>VLOOKUP(A32,'18BS'!$B$2:$E$23,2,0)</f>
        <v>3604580</v>
      </c>
      <c r="C32" s="384" t="str">
        <f>VLOOKUP(A32,'18BS'!$B$2:$E$23,3,0)</f>
        <v>佐藤　伸吾</v>
      </c>
      <c r="D32" s="385" t="s">
        <v>422</v>
      </c>
      <c r="E32" s="384" t="str">
        <f>VLOOKUP(A32,'18BS'!$B$2:$E$23,4,0)</f>
        <v>霞ヶ浦高</v>
      </c>
      <c r="F32" s="385" t="s">
        <v>423</v>
      </c>
      <c r="G32" s="93"/>
      <c r="H32" s="97"/>
      <c r="I32" s="87"/>
      <c r="J32" s="87"/>
      <c r="K32" s="97"/>
      <c r="L32" s="87"/>
      <c r="M32" s="87"/>
    </row>
    <row r="33" spans="1:13">
      <c r="A33" s="384"/>
      <c r="B33" s="384"/>
      <c r="C33" s="384"/>
      <c r="D33" s="385"/>
      <c r="E33" s="384"/>
      <c r="F33" s="385"/>
      <c r="G33" s="94"/>
      <c r="H33" s="98"/>
      <c r="I33" s="87"/>
      <c r="J33" s="87"/>
      <c r="K33" s="97"/>
      <c r="L33" s="87"/>
      <c r="M33" s="87"/>
    </row>
    <row r="34" spans="1:13">
      <c r="A34" s="384">
        <v>16</v>
      </c>
      <c r="B34" s="384">
        <f>VLOOKUP(A34,'18BS'!$B$2:$E$23,2,0)</f>
        <v>3603471</v>
      </c>
      <c r="C34" s="384" t="str">
        <f>VLOOKUP(A34,'18BS'!$B$2:$E$23,3,0)</f>
        <v>谷口　湧雅</v>
      </c>
      <c r="D34" s="385" t="s">
        <v>422</v>
      </c>
      <c r="E34" s="384" t="str">
        <f>VLOOKUP(A34,'18BS'!$B$2:$E$23,4,0)</f>
        <v>CSJ</v>
      </c>
      <c r="F34" s="385" t="s">
        <v>423</v>
      </c>
      <c r="G34" s="96"/>
      <c r="H34" s="87"/>
      <c r="I34" s="87"/>
      <c r="J34" s="87"/>
      <c r="K34" s="97"/>
      <c r="L34" s="87"/>
      <c r="M34" s="87"/>
    </row>
    <row r="35" spans="1:13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  <c r="M35" s="87"/>
    </row>
    <row r="36" spans="1:13">
      <c r="A36" s="384">
        <v>17</v>
      </c>
      <c r="B36" s="384">
        <f>VLOOKUP(A36,'18BS'!$B$2:$E$23,2,0)</f>
        <v>3603634</v>
      </c>
      <c r="C36" s="384" t="str">
        <f>VLOOKUP(A36,'18BS'!$B$2:$E$23,3,0)</f>
        <v>大久保　恵将</v>
      </c>
      <c r="D36" s="385" t="s">
        <v>422</v>
      </c>
      <c r="E36" s="384" t="str">
        <f>VLOOKUP(A36,'18BS'!$B$2:$E$23,4,0)</f>
        <v>東洋大牛久高</v>
      </c>
      <c r="F36" s="385" t="s">
        <v>423</v>
      </c>
      <c r="G36" s="93"/>
      <c r="H36" s="87"/>
      <c r="I36" s="87"/>
      <c r="J36" s="87"/>
      <c r="K36" s="97"/>
      <c r="L36" s="100"/>
      <c r="M36" s="101"/>
    </row>
    <row r="37" spans="1:13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  <c r="M37" s="101"/>
    </row>
    <row r="38" spans="1:13">
      <c r="A38" s="384">
        <v>18</v>
      </c>
      <c r="B38" s="384">
        <f>VLOOKUP(A38,'18BS'!$B$2:$E$23,2,0)</f>
        <v>3604300</v>
      </c>
      <c r="C38" s="384" t="str">
        <f>VLOOKUP(A38,'18BS'!$B$2:$E$23,3,0)</f>
        <v>和田　祐人</v>
      </c>
      <c r="D38" s="385" t="s">
        <v>422</v>
      </c>
      <c r="E38" s="384" t="str">
        <f>VLOOKUP(A38,'18BS'!$B$2:$E$23,4,0)</f>
        <v>大洗ビーチTC</v>
      </c>
      <c r="F38" s="385" t="s">
        <v>423</v>
      </c>
      <c r="G38" s="96"/>
      <c r="H38" s="94"/>
      <c r="I38" s="87"/>
      <c r="J38" s="87"/>
      <c r="K38" s="97"/>
      <c r="L38" s="101"/>
      <c r="M38" s="101"/>
    </row>
    <row r="39" spans="1:13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  <c r="M39" s="101"/>
    </row>
    <row r="40" spans="1:13">
      <c r="A40" s="384">
        <v>19</v>
      </c>
      <c r="B40" s="384"/>
      <c r="C40" s="384" t="s">
        <v>517</v>
      </c>
      <c r="D40" s="385" t="s">
        <v>422</v>
      </c>
      <c r="E40" s="384"/>
      <c r="F40" s="385" t="s">
        <v>423</v>
      </c>
      <c r="G40" s="93"/>
      <c r="H40" s="97"/>
      <c r="I40" s="94"/>
      <c r="J40" s="87"/>
      <c r="K40" s="97"/>
      <c r="L40" s="101"/>
      <c r="M40" s="101"/>
    </row>
    <row r="41" spans="1:13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  <c r="M41" s="101"/>
    </row>
    <row r="42" spans="1:13">
      <c r="A42" s="384">
        <v>20</v>
      </c>
      <c r="B42" s="384">
        <f>VLOOKUP(A42,'18BS'!$B$2:$E$23,2,0)</f>
        <v>3604683</v>
      </c>
      <c r="C42" s="384" t="str">
        <f>VLOOKUP(A42,'18BS'!$B$2:$E$23,3,0)</f>
        <v>黒沢　聡</v>
      </c>
      <c r="D42" s="385" t="s">
        <v>422</v>
      </c>
      <c r="E42" s="384" t="str">
        <f>VLOOKUP(A42,'18BS'!$B$2:$E$23,4,0)</f>
        <v>エースTA</v>
      </c>
      <c r="F42" s="385" t="s">
        <v>423</v>
      </c>
      <c r="G42" s="96"/>
      <c r="H42" s="87"/>
      <c r="I42" s="97"/>
      <c r="J42" s="87"/>
      <c r="K42" s="97"/>
      <c r="L42" s="101"/>
      <c r="M42" s="101"/>
    </row>
    <row r="43" spans="1:13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  <c r="M43" s="101"/>
    </row>
    <row r="44" spans="1:13">
      <c r="A44" s="384">
        <v>21</v>
      </c>
      <c r="B44" s="384"/>
      <c r="C44" s="384" t="s">
        <v>514</v>
      </c>
      <c r="D44" s="385" t="s">
        <v>422</v>
      </c>
      <c r="E44" s="384"/>
      <c r="F44" s="385" t="s">
        <v>423</v>
      </c>
      <c r="G44" s="93"/>
      <c r="H44" s="87"/>
      <c r="I44" s="97"/>
      <c r="J44" s="94"/>
      <c r="K44" s="97"/>
      <c r="L44" s="101"/>
      <c r="M44" s="101"/>
    </row>
    <row r="45" spans="1:13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  <c r="M45" s="101"/>
    </row>
    <row r="46" spans="1:13">
      <c r="A46" s="384">
        <v>22</v>
      </c>
      <c r="B46" s="384">
        <f>VLOOKUP(A46,'18BS'!$B$2:$E$23,2,0)</f>
        <v>3604060</v>
      </c>
      <c r="C46" s="384" t="str">
        <f>VLOOKUP(A46,'18BS'!$B$2:$E$23,3,0)</f>
        <v>柴崎　航平</v>
      </c>
      <c r="D46" s="385" t="s">
        <v>422</v>
      </c>
      <c r="E46" s="384" t="str">
        <f>VLOOKUP(A46,'18BS'!$B$2:$E$23,4,0)</f>
        <v>サンスポーツ</v>
      </c>
      <c r="F46" s="385" t="s">
        <v>423</v>
      </c>
      <c r="G46" s="96"/>
      <c r="H46" s="87"/>
      <c r="I46" s="99"/>
      <c r="J46" s="97"/>
      <c r="K46" s="97"/>
      <c r="L46" s="101"/>
      <c r="M46" s="101"/>
    </row>
    <row r="47" spans="1:13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  <c r="M47" s="101"/>
    </row>
    <row r="48" spans="1:13">
      <c r="A48" s="384">
        <v>23</v>
      </c>
      <c r="B48" s="384"/>
      <c r="C48" s="384" t="s">
        <v>520</v>
      </c>
      <c r="D48" s="385" t="s">
        <v>422</v>
      </c>
      <c r="E48" s="384"/>
      <c r="F48" s="385" t="s">
        <v>423</v>
      </c>
      <c r="G48" s="93"/>
      <c r="H48" s="97"/>
      <c r="I48" s="87"/>
      <c r="J48" s="97"/>
      <c r="K48" s="97"/>
      <c r="L48" s="101"/>
      <c r="M48" s="101"/>
    </row>
    <row r="49" spans="1:13">
      <c r="A49" s="384"/>
      <c r="B49" s="384"/>
      <c r="C49" s="384"/>
      <c r="D49" s="385"/>
      <c r="E49" s="384"/>
      <c r="F49" s="385"/>
      <c r="G49" s="94"/>
      <c r="H49" s="98"/>
      <c r="I49" s="87"/>
      <c r="J49" s="97"/>
      <c r="K49" s="97"/>
      <c r="L49" s="101"/>
      <c r="M49" s="101"/>
    </row>
    <row r="50" spans="1:13">
      <c r="A50" s="384">
        <v>24</v>
      </c>
      <c r="B50" s="384">
        <f>VLOOKUP(A50,'18BS'!$B$2:$E$23,2,0)</f>
        <v>3604613</v>
      </c>
      <c r="C50" s="384" t="str">
        <f>VLOOKUP(A50,'18BS'!$B$2:$E$23,3,0)</f>
        <v>島田　良太</v>
      </c>
      <c r="D50" s="385" t="s">
        <v>422</v>
      </c>
      <c r="E50" s="384" t="str">
        <f>VLOOKUP(A50,'18BS'!$B$2:$E$23,4,0)</f>
        <v>霞ヶ浦高</v>
      </c>
      <c r="F50" s="385" t="s">
        <v>423</v>
      </c>
      <c r="G50" s="96"/>
      <c r="H50" s="87"/>
      <c r="I50" s="87"/>
      <c r="J50" s="97"/>
      <c r="K50" s="97"/>
      <c r="L50" s="101"/>
      <c r="M50" s="101"/>
    </row>
    <row r="51" spans="1:13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  <c r="M51" s="101"/>
    </row>
    <row r="52" spans="1:13">
      <c r="A52" s="384">
        <v>25</v>
      </c>
      <c r="B52" s="384">
        <f>VLOOKUP(A52,'18BS'!$B$2:$E$23,2,0)</f>
        <v>3603840</v>
      </c>
      <c r="C52" s="384" t="str">
        <f>VLOOKUP(A52,'18BS'!$B$2:$E$23,3,0)</f>
        <v>遠藤　悠馬</v>
      </c>
      <c r="D52" s="385" t="s">
        <v>422</v>
      </c>
      <c r="E52" s="384" t="str">
        <f>VLOOKUP(A52,'18BS'!$B$2:$E$23,4,0)</f>
        <v>ＴＰ波崎</v>
      </c>
      <c r="F52" s="385" t="s">
        <v>423</v>
      </c>
      <c r="G52" s="93"/>
      <c r="H52" s="87"/>
      <c r="I52" s="87"/>
      <c r="J52" s="97"/>
      <c r="K52" s="87"/>
      <c r="L52" s="101"/>
      <c r="M52" s="101"/>
    </row>
    <row r="53" spans="1:13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  <c r="M53" s="101"/>
    </row>
    <row r="54" spans="1:13">
      <c r="A54" s="384">
        <v>26</v>
      </c>
      <c r="B54" s="384"/>
      <c r="C54" s="384" t="s">
        <v>513</v>
      </c>
      <c r="D54" s="385" t="s">
        <v>422</v>
      </c>
      <c r="E54" s="384"/>
      <c r="F54" s="385" t="s">
        <v>423</v>
      </c>
      <c r="G54" s="96"/>
      <c r="H54" s="94"/>
      <c r="I54" s="87"/>
      <c r="J54" s="97"/>
      <c r="K54" s="87"/>
      <c r="L54" s="101"/>
      <c r="M54" s="101"/>
    </row>
    <row r="55" spans="1:13">
      <c r="A55" s="384"/>
      <c r="B55" s="384"/>
      <c r="C55" s="384"/>
      <c r="D55" s="385"/>
      <c r="E55" s="384"/>
      <c r="F55" s="385"/>
      <c r="G55" s="87"/>
      <c r="H55" s="97"/>
      <c r="I55" s="95"/>
      <c r="J55" s="97"/>
      <c r="K55" s="87"/>
      <c r="L55" s="101"/>
      <c r="M55" s="101"/>
    </row>
    <row r="56" spans="1:13">
      <c r="A56" s="384">
        <v>27</v>
      </c>
      <c r="B56" s="384">
        <f>VLOOKUP(A56,'18BS'!$B$2:$E$23,2,0)</f>
        <v>3604618</v>
      </c>
      <c r="C56" s="384" t="str">
        <f>VLOOKUP(A56,'18BS'!$B$2:$E$23,3,0)</f>
        <v>内田　渉</v>
      </c>
      <c r="D56" s="385" t="s">
        <v>422</v>
      </c>
      <c r="E56" s="384" t="str">
        <f>VLOOKUP(A56,'18BS'!$B$2:$E$23,4,0)</f>
        <v>霞ヶ浦高</v>
      </c>
      <c r="F56" s="385" t="s">
        <v>423</v>
      </c>
      <c r="G56" s="93"/>
      <c r="H56" s="97"/>
      <c r="I56" s="94"/>
      <c r="J56" s="97"/>
      <c r="K56" s="87"/>
      <c r="L56" s="101"/>
      <c r="M56" s="101"/>
    </row>
    <row r="57" spans="1:13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  <c r="M57" s="101"/>
    </row>
    <row r="58" spans="1:13">
      <c r="A58" s="384">
        <v>28</v>
      </c>
      <c r="B58" s="384">
        <f>VLOOKUP(A58,'18BS'!$B$2:$E$23,2,0)</f>
        <v>3603838</v>
      </c>
      <c r="C58" s="384" t="str">
        <f>VLOOKUP(A58,'18BS'!$B$2:$E$23,3,0)</f>
        <v>宇土　晟矢</v>
      </c>
      <c r="D58" s="385" t="s">
        <v>422</v>
      </c>
      <c r="E58" s="384" t="str">
        <f>VLOOKUP(A58,'18BS'!$B$2:$E$23,4,0)</f>
        <v>東洋大牛久高</v>
      </c>
      <c r="F58" s="385" t="s">
        <v>423</v>
      </c>
      <c r="G58" s="96"/>
      <c r="H58" s="87"/>
      <c r="I58" s="97"/>
      <c r="J58" s="97"/>
      <c r="K58" s="87"/>
      <c r="L58" s="101"/>
      <c r="M58" s="101"/>
    </row>
    <row r="59" spans="1:13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  <c r="M59" s="101"/>
    </row>
    <row r="60" spans="1:13">
      <c r="A60" s="384">
        <v>29</v>
      </c>
      <c r="B60" s="384">
        <f>VLOOKUP(A60,'18BS'!$B$2:$E$23,2,0)</f>
        <v>3604748</v>
      </c>
      <c r="C60" s="384" t="str">
        <f>VLOOKUP(A60,'18BS'!$B$2:$E$23,3,0)</f>
        <v>水町　隼也</v>
      </c>
      <c r="D60" s="385" t="s">
        <v>422</v>
      </c>
      <c r="E60" s="384" t="str">
        <f>VLOOKUP(A60,'18BS'!$B$2:$E$23,4,0)</f>
        <v>東洋大牛久高</v>
      </c>
      <c r="F60" s="385" t="s">
        <v>423</v>
      </c>
      <c r="G60" s="93"/>
      <c r="H60" s="87"/>
      <c r="I60" s="97"/>
      <c r="J60" s="87"/>
      <c r="K60" s="87"/>
      <c r="L60" s="101"/>
      <c r="M60" s="101"/>
    </row>
    <row r="61" spans="1:13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  <c r="M61" s="101"/>
    </row>
    <row r="62" spans="1:13">
      <c r="A62" s="384">
        <v>30</v>
      </c>
      <c r="B62" s="384">
        <f>VLOOKUP(A62,'18BS'!$B$2:$E$23,2,0)</f>
        <v>3604600</v>
      </c>
      <c r="C62" s="384" t="str">
        <f>VLOOKUP(A62,'18BS'!$B$2:$E$23,3,0)</f>
        <v>鳥羽　和樹</v>
      </c>
      <c r="D62" s="385" t="s">
        <v>422</v>
      </c>
      <c r="E62" s="384" t="str">
        <f>VLOOKUP(A62,'18BS'!$B$2:$E$23,4,0)</f>
        <v>霞ヶ浦高</v>
      </c>
      <c r="F62" s="385" t="s">
        <v>423</v>
      </c>
      <c r="G62" s="96"/>
      <c r="H62" s="87"/>
      <c r="I62" s="99"/>
      <c r="J62" s="87"/>
      <c r="K62" s="87"/>
      <c r="L62" s="101"/>
      <c r="M62" s="101"/>
    </row>
    <row r="63" spans="1:13">
      <c r="A63" s="384"/>
      <c r="B63" s="384"/>
      <c r="C63" s="384"/>
      <c r="D63" s="385"/>
      <c r="E63" s="384"/>
      <c r="F63" s="385"/>
      <c r="G63" s="87"/>
      <c r="H63" s="97"/>
      <c r="I63" s="98"/>
      <c r="J63" s="87"/>
      <c r="K63" s="87"/>
      <c r="L63" s="101"/>
      <c r="M63" s="101"/>
    </row>
    <row r="64" spans="1:13">
      <c r="A64" s="384">
        <v>31</v>
      </c>
      <c r="B64" s="384">
        <f>VLOOKUP(A64,'18BS'!$B$2:$E$23,2,0)</f>
        <v>3604146</v>
      </c>
      <c r="C64" s="384" t="str">
        <f>VLOOKUP(A64,'18BS'!$B$2:$E$23,3,0)</f>
        <v>鈴木　奏</v>
      </c>
      <c r="D64" s="385" t="s">
        <v>422</v>
      </c>
      <c r="E64" s="384" t="str">
        <f>VLOOKUP(A64,'18BS'!$B$2:$E$23,4,0)</f>
        <v>エースTA</v>
      </c>
      <c r="F64" s="385" t="s">
        <v>423</v>
      </c>
      <c r="G64" s="93"/>
      <c r="H64" s="97"/>
      <c r="I64" s="87"/>
      <c r="J64" s="87"/>
      <c r="K64" s="87"/>
      <c r="L64" s="101"/>
      <c r="M64" s="101"/>
    </row>
    <row r="65" spans="1:13">
      <c r="A65" s="384"/>
      <c r="B65" s="384"/>
      <c r="C65" s="384"/>
      <c r="D65" s="385"/>
      <c r="E65" s="384"/>
      <c r="F65" s="385"/>
      <c r="G65" s="94"/>
      <c r="H65" s="98"/>
      <c r="I65" s="87"/>
      <c r="J65" s="87"/>
      <c r="K65" s="87"/>
      <c r="L65" s="101"/>
      <c r="M65" s="101"/>
    </row>
    <row r="66" spans="1:13">
      <c r="A66" s="384">
        <v>32</v>
      </c>
      <c r="B66" s="384">
        <f>VLOOKUP(A66,'18BS'!$B$2:$E$23,2,0)</f>
        <v>3603683</v>
      </c>
      <c r="C66" s="384" t="str">
        <f>VLOOKUP(A66,'18BS'!$B$2:$E$23,3,0)</f>
        <v>大塚　雄貴</v>
      </c>
      <c r="D66" s="385" t="s">
        <v>422</v>
      </c>
      <c r="E66" s="384" t="str">
        <f>VLOOKUP(A66,'18BS'!$B$2:$E$23,4,0)</f>
        <v>エースTA</v>
      </c>
      <c r="F66" s="385" t="s">
        <v>423</v>
      </c>
      <c r="G66" s="96"/>
      <c r="H66" s="87"/>
      <c r="I66" s="87"/>
      <c r="J66" s="87"/>
      <c r="K66" s="87"/>
      <c r="L66" s="101"/>
      <c r="M66" s="101"/>
    </row>
    <row r="67" spans="1:13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  <c r="M67" s="101"/>
    </row>
  </sheetData>
  <mergeCells count="192">
    <mergeCell ref="A6:A7"/>
    <mergeCell ref="B6:B7"/>
    <mergeCell ref="C6:C7"/>
    <mergeCell ref="D6:D7"/>
    <mergeCell ref="E6:E7"/>
    <mergeCell ref="F6:F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D22:D23"/>
    <mergeCell ref="E22:E23"/>
    <mergeCell ref="F22:F23"/>
    <mergeCell ref="A24:A25"/>
    <mergeCell ref="D24:D25"/>
    <mergeCell ref="E24:E25"/>
    <mergeCell ref="F24:F25"/>
    <mergeCell ref="A20:A21"/>
    <mergeCell ref="B20:B21"/>
    <mergeCell ref="C20:C21"/>
    <mergeCell ref="D20:D21"/>
    <mergeCell ref="E20:E21"/>
    <mergeCell ref="F20:F21"/>
    <mergeCell ref="B22:B23"/>
    <mergeCell ref="C22:C23"/>
    <mergeCell ref="B24:B25"/>
    <mergeCell ref="C24:C25"/>
    <mergeCell ref="A22:A23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8:A29"/>
    <mergeCell ref="B28:B29"/>
    <mergeCell ref="C28:C29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8:A39"/>
    <mergeCell ref="B38:B39"/>
    <mergeCell ref="C38:C3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50:D51"/>
    <mergeCell ref="E50:E51"/>
    <mergeCell ref="F50:F51"/>
    <mergeCell ref="A46:A47"/>
    <mergeCell ref="D46:D47"/>
    <mergeCell ref="E46:E47"/>
    <mergeCell ref="F46:F47"/>
    <mergeCell ref="A48:A49"/>
    <mergeCell ref="D48:D49"/>
    <mergeCell ref="E48:E49"/>
    <mergeCell ref="F48:F49"/>
    <mergeCell ref="A50:A51"/>
    <mergeCell ref="B50:B51"/>
    <mergeCell ref="C50:C51"/>
    <mergeCell ref="B48:B49"/>
    <mergeCell ref="C48:C49"/>
    <mergeCell ref="B46:B47"/>
    <mergeCell ref="C46:C47"/>
    <mergeCell ref="D54:D55"/>
    <mergeCell ref="E54:E55"/>
    <mergeCell ref="F54:F55"/>
    <mergeCell ref="A56:A57"/>
    <mergeCell ref="B56:B57"/>
    <mergeCell ref="C56:C57"/>
    <mergeCell ref="D56:D57"/>
    <mergeCell ref="E56:E57"/>
    <mergeCell ref="A52:A53"/>
    <mergeCell ref="B52:B53"/>
    <mergeCell ref="C52:C53"/>
    <mergeCell ref="D52:D53"/>
    <mergeCell ref="E52:E53"/>
    <mergeCell ref="F52:F53"/>
    <mergeCell ref="A54:A55"/>
    <mergeCell ref="B54:B55"/>
    <mergeCell ref="C54:C55"/>
    <mergeCell ref="D60:D61"/>
    <mergeCell ref="E60:E61"/>
    <mergeCell ref="F60:F61"/>
    <mergeCell ref="A62:A63"/>
    <mergeCell ref="B62:B63"/>
    <mergeCell ref="C62:C63"/>
    <mergeCell ref="D62:D63"/>
    <mergeCell ref="E62:E63"/>
    <mergeCell ref="F56:F57"/>
    <mergeCell ref="A58:A59"/>
    <mergeCell ref="B58:B59"/>
    <mergeCell ref="C58:C59"/>
    <mergeCell ref="D58:D59"/>
    <mergeCell ref="E58:E59"/>
    <mergeCell ref="F58:F59"/>
    <mergeCell ref="A60:A61"/>
    <mergeCell ref="B60:B61"/>
    <mergeCell ref="C60:C61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  <mergeCell ref="A66:A67"/>
    <mergeCell ref="B66:B67"/>
    <mergeCell ref="C66:C67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157">
        <v>1</v>
      </c>
      <c r="B2" s="157">
        <v>1</v>
      </c>
      <c r="C2" s="187">
        <v>3604618</v>
      </c>
      <c r="D2" s="177" t="s">
        <v>494</v>
      </c>
      <c r="E2" s="153" t="str">
        <f>IF([13]確認書!$H$4="","",IF(C2="","",[13]確認書!$H$4))</f>
        <v>霞ヶ浦高</v>
      </c>
      <c r="F2" s="157">
        <v>3604518</v>
      </c>
      <c r="G2" s="157" t="s">
        <v>495</v>
      </c>
      <c r="H2" s="157" t="s">
        <v>496</v>
      </c>
      <c r="I2">
        <v>1495</v>
      </c>
      <c r="J2">
        <v>435</v>
      </c>
      <c r="K2">
        <f t="shared" ref="K2:K19" si="0">SUM(I2:J2)</f>
        <v>1930</v>
      </c>
    </row>
    <row r="3" spans="1:11">
      <c r="A3" s="153">
        <v>2</v>
      </c>
      <c r="B3" s="157">
        <v>16</v>
      </c>
      <c r="C3" s="154">
        <v>3603833</v>
      </c>
      <c r="D3" s="155" t="s">
        <v>78</v>
      </c>
      <c r="E3" s="153" t="str">
        <f>IF([1]確認書!$H$4="","",IF(C3="","",[1]確認書!$H$4))</f>
        <v>東洋大牛久高</v>
      </c>
      <c r="F3" s="170">
        <v>3603634</v>
      </c>
      <c r="G3" s="153" t="s">
        <v>72</v>
      </c>
      <c r="H3" s="171" t="str">
        <f>IF([1]確認書!$H$4="","",IF(F3="","",[1]確認書!$H$4))</f>
        <v>東洋大牛久高</v>
      </c>
      <c r="I3">
        <v>1586</v>
      </c>
      <c r="J3">
        <v>247</v>
      </c>
      <c r="K3">
        <f t="shared" si="0"/>
        <v>1833</v>
      </c>
    </row>
    <row r="4" spans="1:11">
      <c r="A4" s="157">
        <v>3</v>
      </c>
      <c r="B4" s="157">
        <v>12</v>
      </c>
      <c r="C4" s="172">
        <v>3604613</v>
      </c>
      <c r="D4" s="170" t="s">
        <v>84</v>
      </c>
      <c r="E4" s="170" t="s">
        <v>97</v>
      </c>
      <c r="F4" s="170">
        <v>3604611</v>
      </c>
      <c r="G4" s="170" t="s">
        <v>85</v>
      </c>
      <c r="H4" s="170" t="s">
        <v>98</v>
      </c>
      <c r="I4">
        <v>446</v>
      </c>
      <c r="J4">
        <v>319</v>
      </c>
      <c r="K4">
        <f t="shared" si="0"/>
        <v>765</v>
      </c>
    </row>
    <row r="5" spans="1:11">
      <c r="A5" s="153">
        <v>4</v>
      </c>
      <c r="B5" s="157">
        <v>5</v>
      </c>
      <c r="C5" s="173">
        <v>3603722</v>
      </c>
      <c r="D5" s="153" t="s">
        <v>38</v>
      </c>
      <c r="E5" s="153" t="s">
        <v>35</v>
      </c>
      <c r="F5" s="170">
        <v>3603840</v>
      </c>
      <c r="G5" s="170" t="s">
        <v>39</v>
      </c>
      <c r="H5" s="170" t="s">
        <v>497</v>
      </c>
      <c r="I5">
        <v>378</v>
      </c>
      <c r="J5">
        <v>280</v>
      </c>
      <c r="K5">
        <f t="shared" si="0"/>
        <v>658</v>
      </c>
    </row>
    <row r="6" spans="1:11">
      <c r="A6" s="157">
        <v>5</v>
      </c>
      <c r="B6" s="157">
        <v>14</v>
      </c>
      <c r="C6" s="173">
        <v>4603999</v>
      </c>
      <c r="D6" s="153" t="s">
        <v>88</v>
      </c>
      <c r="E6" s="153" t="str">
        <f>IF([3]確認書!$H$4="","",IF(C6="","",[3]確認書!$H$4))</f>
        <v>霞ヶ浦高</v>
      </c>
      <c r="F6" s="153">
        <v>3604649</v>
      </c>
      <c r="G6" s="153" t="s">
        <v>87</v>
      </c>
      <c r="H6" s="153" t="str">
        <f>IF([3]確認書!$H$4="","",IF(F6="","",[3]確認書!$H$4))</f>
        <v>霞ヶ浦高</v>
      </c>
      <c r="I6">
        <v>541</v>
      </c>
      <c r="J6">
        <v>71</v>
      </c>
      <c r="K6">
        <f t="shared" si="0"/>
        <v>612</v>
      </c>
    </row>
    <row r="7" spans="1:11">
      <c r="A7" s="153">
        <v>6</v>
      </c>
      <c r="B7" s="157">
        <v>11</v>
      </c>
      <c r="C7" s="174">
        <v>3604146</v>
      </c>
      <c r="D7" s="175" t="s">
        <v>369</v>
      </c>
      <c r="E7" s="175" t="str">
        <f>IF([2]確認書!$H$4="","",IF(C7="","",[2]確認書!$H$4))</f>
        <v>エースTA</v>
      </c>
      <c r="F7" s="157">
        <v>3604085</v>
      </c>
      <c r="G7" s="176" t="s">
        <v>370</v>
      </c>
      <c r="H7" s="157" t="str">
        <f>IF([2]確認書!$H$4="","",IF(F7="","",[2]確認書!$H$4))</f>
        <v>エースTA</v>
      </c>
      <c r="I7">
        <v>263</v>
      </c>
      <c r="J7">
        <v>263</v>
      </c>
      <c r="K7">
        <f t="shared" si="0"/>
        <v>526</v>
      </c>
    </row>
    <row r="8" spans="1:11">
      <c r="A8" s="157">
        <v>7</v>
      </c>
      <c r="B8" s="157">
        <v>9</v>
      </c>
      <c r="C8" s="177">
        <v>3603838</v>
      </c>
      <c r="D8" s="177" t="s">
        <v>338</v>
      </c>
      <c r="E8" s="177" t="s">
        <v>339</v>
      </c>
      <c r="F8" s="177">
        <v>3604600</v>
      </c>
      <c r="G8" s="177" t="s">
        <v>340</v>
      </c>
      <c r="H8" s="177" t="s">
        <v>341</v>
      </c>
      <c r="I8">
        <v>436</v>
      </c>
      <c r="J8">
        <v>71</v>
      </c>
      <c r="K8">
        <f t="shared" si="0"/>
        <v>507</v>
      </c>
    </row>
    <row r="9" spans="1:11">
      <c r="A9" s="153">
        <v>8</v>
      </c>
      <c r="B9" s="157">
        <v>10</v>
      </c>
      <c r="C9" s="154">
        <v>3604060</v>
      </c>
      <c r="D9" s="155" t="s">
        <v>165</v>
      </c>
      <c r="E9" s="178" t="str">
        <f>IF([6]確認書!$H$4="","",IF(D9="","",[6]確認書!$H$4))</f>
        <v>サンスポーツ</v>
      </c>
      <c r="F9" s="154">
        <v>3603977</v>
      </c>
      <c r="G9" s="155" t="s">
        <v>416</v>
      </c>
      <c r="H9" s="178" t="s">
        <v>415</v>
      </c>
      <c r="I9">
        <v>237</v>
      </c>
      <c r="J9">
        <v>166</v>
      </c>
      <c r="K9">
        <f t="shared" si="0"/>
        <v>403</v>
      </c>
    </row>
    <row r="10" spans="1:11">
      <c r="A10" s="157">
        <v>9</v>
      </c>
      <c r="B10" s="157">
        <v>15</v>
      </c>
      <c r="C10" s="173">
        <v>3604628</v>
      </c>
      <c r="D10" s="153" t="s">
        <v>73</v>
      </c>
      <c r="E10" s="153" t="str">
        <f>IF([1]確認書!$H$4="","",IF(C10="","",[1]確認書!$H$4))</f>
        <v>東洋大牛久高</v>
      </c>
      <c r="F10" s="153">
        <v>3604194</v>
      </c>
      <c r="G10" s="179" t="s">
        <v>75</v>
      </c>
      <c r="H10" s="171" t="str">
        <f>IF([1]確認書!$H$4="","",IF(F10="","",[1]確認書!$H$4))</f>
        <v>東洋大牛久高</v>
      </c>
      <c r="I10" s="70">
        <v>219</v>
      </c>
      <c r="J10">
        <v>160</v>
      </c>
      <c r="K10">
        <f t="shared" si="0"/>
        <v>379</v>
      </c>
    </row>
    <row r="11" spans="1:11">
      <c r="A11" s="153">
        <v>10</v>
      </c>
      <c r="B11" s="157">
        <v>2</v>
      </c>
      <c r="C11" s="173">
        <v>3604709</v>
      </c>
      <c r="D11" s="153" t="s">
        <v>93</v>
      </c>
      <c r="E11" s="153" t="str">
        <f>IF([3]確認書!$H$4="","",IF(C11="","",[3]確認書!$H$4))</f>
        <v>霞ヶ浦高</v>
      </c>
      <c r="F11" s="153">
        <v>3604748</v>
      </c>
      <c r="G11" s="153" t="s">
        <v>99</v>
      </c>
      <c r="H11" s="153" t="s">
        <v>100</v>
      </c>
      <c r="I11" s="56">
        <v>53</v>
      </c>
      <c r="J11" s="56">
        <v>251</v>
      </c>
      <c r="K11">
        <f t="shared" si="0"/>
        <v>304</v>
      </c>
    </row>
    <row r="12" spans="1:11">
      <c r="A12" s="157">
        <v>11</v>
      </c>
      <c r="B12" s="157">
        <v>7</v>
      </c>
      <c r="C12" s="154">
        <v>3604684</v>
      </c>
      <c r="D12" s="155" t="s">
        <v>118</v>
      </c>
      <c r="E12" s="178" t="str">
        <f>IF([11]確認書!$H$4="","",IF(D12="","",[11]確認書!$H$4))</f>
        <v>ＮＦＳＣ</v>
      </c>
      <c r="F12" s="153">
        <v>3604683</v>
      </c>
      <c r="G12" s="153" t="s">
        <v>119</v>
      </c>
      <c r="H12" s="153" t="s">
        <v>120</v>
      </c>
      <c r="I12" s="77">
        <v>84</v>
      </c>
      <c r="J12">
        <v>120</v>
      </c>
      <c r="K12">
        <f t="shared" si="0"/>
        <v>204</v>
      </c>
    </row>
    <row r="13" spans="1:11">
      <c r="A13" s="153">
        <v>12</v>
      </c>
      <c r="B13" s="157">
        <v>13</v>
      </c>
      <c r="C13" s="164">
        <v>3604300</v>
      </c>
      <c r="D13" s="164" t="s">
        <v>190</v>
      </c>
      <c r="E13" s="153" t="s">
        <v>194</v>
      </c>
      <c r="F13" s="153">
        <v>3604313</v>
      </c>
      <c r="G13" s="153" t="s">
        <v>191</v>
      </c>
      <c r="H13" s="153" t="s">
        <v>194</v>
      </c>
      <c r="I13">
        <v>71</v>
      </c>
      <c r="J13">
        <v>71</v>
      </c>
      <c r="K13">
        <f t="shared" si="0"/>
        <v>142</v>
      </c>
    </row>
    <row r="14" spans="1:11" s="202" customFormat="1" ht="14.25">
      <c r="A14" s="198">
        <v>13</v>
      </c>
      <c r="B14" s="198">
        <v>5</v>
      </c>
      <c r="C14" s="199">
        <v>3604462</v>
      </c>
      <c r="D14" s="200" t="s">
        <v>343</v>
      </c>
      <c r="E14" s="200" t="s">
        <v>351</v>
      </c>
      <c r="F14" s="201">
        <v>3604780</v>
      </c>
      <c r="G14" s="201" t="s">
        <v>344</v>
      </c>
      <c r="H14" s="200" t="s">
        <v>351</v>
      </c>
      <c r="I14" s="202">
        <v>212</v>
      </c>
      <c r="J14" s="202">
        <v>0</v>
      </c>
      <c r="K14" s="202">
        <f>SUM(I14:J14)</f>
        <v>212</v>
      </c>
    </row>
    <row r="15" spans="1:11">
      <c r="A15" s="186">
        <v>14</v>
      </c>
      <c r="B15" s="39">
        <v>9</v>
      </c>
      <c r="C15" s="36">
        <v>3604555</v>
      </c>
      <c r="D15" s="28" t="s">
        <v>350</v>
      </c>
      <c r="E15" s="28" t="str">
        <f>IF([8]確認書!$H$4="","",IF(C15="","",[8]確認書!$H$4))</f>
        <v>マス・ガイアＴＣ</v>
      </c>
      <c r="F15" s="28">
        <v>3604648</v>
      </c>
      <c r="G15" s="28" t="s">
        <v>77</v>
      </c>
      <c r="H15" s="28" t="s">
        <v>354</v>
      </c>
      <c r="I15">
        <v>115</v>
      </c>
      <c r="J15">
        <v>0</v>
      </c>
      <c r="K15">
        <f t="shared" si="0"/>
        <v>115</v>
      </c>
    </row>
    <row r="16" spans="1:11">
      <c r="A16" s="198">
        <v>15</v>
      </c>
      <c r="B16" s="39">
        <v>1</v>
      </c>
      <c r="C16" s="7">
        <v>3604715</v>
      </c>
      <c r="D16" s="4" t="s">
        <v>91</v>
      </c>
      <c r="E16" s="4" t="str">
        <f>IF([3]確認書!$H$4="","",IF(C16="","",[3]確認書!$H$4))</f>
        <v>霞ヶ浦高</v>
      </c>
      <c r="F16" s="4">
        <v>3604749</v>
      </c>
      <c r="G16" s="9" t="s">
        <v>92</v>
      </c>
      <c r="H16" s="4" t="str">
        <f>IF([3]確認書!$H$4="","",IF(F16="","",[3]確認書!$H$4))</f>
        <v>霞ヶ浦高</v>
      </c>
      <c r="I16">
        <v>53</v>
      </c>
      <c r="J16">
        <v>53</v>
      </c>
      <c r="K16">
        <f t="shared" si="0"/>
        <v>106</v>
      </c>
    </row>
    <row r="17" spans="1:11">
      <c r="A17" s="186">
        <v>16</v>
      </c>
      <c r="B17" s="39">
        <v>4</v>
      </c>
      <c r="C17" s="20">
        <v>3604483</v>
      </c>
      <c r="D17" s="21" t="s">
        <v>164</v>
      </c>
      <c r="E17" s="22" t="str">
        <f>IF([6]確認書!$H$4="","",IF(D17="","",[6]確認書!$H$4))</f>
        <v>サンスポーツ</v>
      </c>
      <c r="F17" s="20">
        <v>3604687</v>
      </c>
      <c r="G17" s="21" t="s">
        <v>166</v>
      </c>
      <c r="H17" s="22" t="s">
        <v>498</v>
      </c>
      <c r="I17" s="56">
        <v>71</v>
      </c>
      <c r="J17">
        <v>0</v>
      </c>
      <c r="K17">
        <f t="shared" si="0"/>
        <v>71</v>
      </c>
    </row>
    <row r="18" spans="1:11">
      <c r="A18" s="198">
        <v>17</v>
      </c>
      <c r="B18" s="39">
        <v>13</v>
      </c>
      <c r="C18" s="36">
        <v>3604451</v>
      </c>
      <c r="D18" s="28" t="s">
        <v>345</v>
      </c>
      <c r="E18" s="28" t="str">
        <f>IF([8]確認書!$H$4="","",IF(C18="","",[8]確認書!$H$4))</f>
        <v>マス・ガイアＴＣ</v>
      </c>
      <c r="F18" s="28">
        <v>3604559</v>
      </c>
      <c r="G18" s="37" t="s">
        <v>352</v>
      </c>
      <c r="H18" s="38" t="s">
        <v>353</v>
      </c>
      <c r="I18">
        <v>0</v>
      </c>
      <c r="J18">
        <v>71</v>
      </c>
      <c r="K18">
        <f t="shared" si="0"/>
        <v>71</v>
      </c>
    </row>
    <row r="19" spans="1:11">
      <c r="A19" s="186">
        <v>18</v>
      </c>
      <c r="B19" s="39">
        <v>8</v>
      </c>
      <c r="C19" s="23">
        <v>3604783</v>
      </c>
      <c r="D19" s="21" t="s">
        <v>499</v>
      </c>
      <c r="E19" s="4" t="s">
        <v>194</v>
      </c>
      <c r="F19" s="12">
        <v>3604135</v>
      </c>
      <c r="G19" s="4" t="s">
        <v>193</v>
      </c>
      <c r="H19" s="4" t="s">
        <v>194</v>
      </c>
      <c r="I19" s="56"/>
      <c r="J19">
        <v>36</v>
      </c>
      <c r="K19">
        <f t="shared" si="0"/>
        <v>36</v>
      </c>
    </row>
    <row r="20" spans="1:11">
      <c r="A20" s="198">
        <v>19</v>
      </c>
      <c r="B20" s="39">
        <v>12</v>
      </c>
      <c r="C20" s="7">
        <v>3604703</v>
      </c>
      <c r="D20" s="4" t="s">
        <v>95</v>
      </c>
      <c r="E20" s="4" t="str">
        <f>IF([13]確認書!$H$4="","",IF(C20="","",[13]確認書!$H$4))</f>
        <v>霞ヶ浦高</v>
      </c>
      <c r="F20" s="4">
        <v>3604779</v>
      </c>
      <c r="G20" s="9" t="s">
        <v>218</v>
      </c>
      <c r="H20" s="10" t="s">
        <v>98</v>
      </c>
      <c r="I20">
        <v>0</v>
      </c>
      <c r="J20">
        <v>0</v>
      </c>
      <c r="K20">
        <v>0</v>
      </c>
    </row>
    <row r="21" spans="1:11">
      <c r="A21" s="186">
        <v>20</v>
      </c>
      <c r="B21" s="39">
        <v>16</v>
      </c>
      <c r="C21" s="5">
        <v>3604010</v>
      </c>
      <c r="D21" s="6" t="s">
        <v>317</v>
      </c>
      <c r="E21" s="6" t="s">
        <v>315</v>
      </c>
      <c r="F21" s="31">
        <v>3604639</v>
      </c>
      <c r="G21" s="6" t="s">
        <v>316</v>
      </c>
      <c r="H21" s="6" t="s">
        <v>315</v>
      </c>
      <c r="I21" s="56">
        <v>0</v>
      </c>
      <c r="J21">
        <v>0</v>
      </c>
      <c r="K21">
        <v>0</v>
      </c>
    </row>
    <row r="22" spans="1:11">
      <c r="A22" s="198">
        <v>21</v>
      </c>
      <c r="B22" s="39">
        <v>3</v>
      </c>
      <c r="C22" s="36">
        <v>3604560</v>
      </c>
      <c r="D22" s="28" t="s">
        <v>346</v>
      </c>
      <c r="E22" s="28" t="str">
        <f>IF([8]確認書!$H$4="","",IF(C22="","",[8]確認書!$H$4))</f>
        <v>マス・ガイアＴＣ</v>
      </c>
      <c r="F22" s="28">
        <v>3604784</v>
      </c>
      <c r="G22" s="28" t="s">
        <v>347</v>
      </c>
      <c r="H22" s="28" t="s">
        <v>353</v>
      </c>
      <c r="I22">
        <v>0</v>
      </c>
      <c r="J22">
        <v>0</v>
      </c>
      <c r="K22" s="78">
        <v>0</v>
      </c>
    </row>
    <row r="23" spans="1:11">
      <c r="A23" s="186">
        <v>22</v>
      </c>
      <c r="B23" s="39">
        <v>7</v>
      </c>
      <c r="C23" s="36">
        <v>3604286</v>
      </c>
      <c r="D23" s="28" t="s">
        <v>349</v>
      </c>
      <c r="E23" s="28" t="str">
        <f>IF([8]確認書!$H$4="","",IF(C23="","",[8]確認書!$H$4))</f>
        <v>マス・ガイアＴＣ</v>
      </c>
      <c r="F23" s="28">
        <v>3604168</v>
      </c>
      <c r="G23" s="37" t="s">
        <v>355</v>
      </c>
      <c r="H23" s="38" t="s">
        <v>356</v>
      </c>
      <c r="I23">
        <v>0</v>
      </c>
      <c r="J23">
        <v>0</v>
      </c>
      <c r="K23">
        <v>0</v>
      </c>
    </row>
    <row r="24" spans="1:11">
      <c r="A24" s="4">
        <v>11</v>
      </c>
      <c r="B24" s="4">
        <v>2</v>
      </c>
      <c r="C24" s="152" t="s">
        <v>488</v>
      </c>
      <c r="D24" s="152"/>
      <c r="E24" s="152"/>
      <c r="F24" s="152"/>
      <c r="G24" s="152"/>
      <c r="H24" s="152"/>
    </row>
    <row r="25" spans="1:11">
      <c r="A25" s="4">
        <v>12</v>
      </c>
      <c r="B25" s="4">
        <v>6</v>
      </c>
      <c r="C25" s="152" t="s">
        <v>488</v>
      </c>
      <c r="D25" s="152"/>
      <c r="E25" s="152"/>
      <c r="F25" s="152"/>
      <c r="G25" s="152"/>
      <c r="H25" s="152"/>
    </row>
    <row r="26" spans="1:11">
      <c r="A26" s="4">
        <v>13</v>
      </c>
      <c r="B26" s="4">
        <v>10</v>
      </c>
      <c r="C26" s="152" t="s">
        <v>488</v>
      </c>
      <c r="D26" s="152"/>
      <c r="E26" s="152"/>
      <c r="F26" s="152"/>
      <c r="G26" s="152"/>
      <c r="H26" s="152"/>
    </row>
    <row r="27" spans="1:11">
      <c r="A27" s="4">
        <v>14</v>
      </c>
      <c r="B27" s="4">
        <v>11</v>
      </c>
      <c r="C27" s="152" t="s">
        <v>488</v>
      </c>
      <c r="D27" s="152"/>
      <c r="E27" s="152"/>
      <c r="F27" s="152"/>
      <c r="G27" s="152"/>
      <c r="H27" s="152"/>
    </row>
    <row r="28" spans="1:11">
      <c r="A28" s="4">
        <v>15</v>
      </c>
      <c r="B28" s="4">
        <v>14</v>
      </c>
      <c r="C28" s="152" t="s">
        <v>488</v>
      </c>
      <c r="D28" s="152"/>
      <c r="E28" s="152"/>
      <c r="F28" s="152"/>
      <c r="G28" s="152"/>
      <c r="H28" s="152"/>
    </row>
    <row r="29" spans="1:11">
      <c r="A29" s="4">
        <v>16</v>
      </c>
      <c r="B29" s="4">
        <v>15</v>
      </c>
      <c r="C29" s="152" t="s">
        <v>488</v>
      </c>
      <c r="D29" s="152"/>
      <c r="E29" s="152"/>
      <c r="F29" s="152"/>
      <c r="G29" s="152"/>
      <c r="H29" s="152"/>
    </row>
  </sheetData>
  <sortState ref="A1:K23">
    <sortCondition descending="1" ref="K1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5"/>
  <sheetViews>
    <sheetView zoomScaleNormal="100" workbookViewId="0">
      <selection activeCell="A3" sqref="A3"/>
    </sheetView>
  </sheetViews>
  <sheetFormatPr defaultRowHeight="13.5"/>
  <cols>
    <col min="2" max="2" width="10.5" bestFit="1" customWidth="1"/>
    <col min="3" max="3" width="11.875" customWidth="1"/>
    <col min="4" max="4" width="5.375" customWidth="1"/>
    <col min="5" max="5" width="14.875" customWidth="1"/>
    <col min="12" max="12" width="10.5" bestFit="1" customWidth="1"/>
    <col min="13" max="13" width="10.75" customWidth="1"/>
    <col min="14" max="14" width="5.25" customWidth="1"/>
    <col min="15" max="15" width="13.375" customWidth="1"/>
  </cols>
  <sheetData>
    <row r="1" spans="1:20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20" ht="14.25">
      <c r="A2" s="84" t="s">
        <v>461</v>
      </c>
      <c r="B2" s="130"/>
      <c r="C2" s="131"/>
      <c r="D2" s="131"/>
      <c r="E2" s="131"/>
      <c r="F2" s="135"/>
      <c r="G2" s="133"/>
      <c r="H2" s="133"/>
      <c r="I2" s="134"/>
    </row>
    <row r="3" spans="1:20">
      <c r="B3" s="130"/>
      <c r="C3" s="135"/>
      <c r="D3" s="135"/>
      <c r="E3" s="135"/>
      <c r="F3" s="135"/>
      <c r="G3" s="90">
        <v>1</v>
      </c>
      <c r="H3" s="91" t="s">
        <v>419</v>
      </c>
      <c r="I3" s="136" t="s">
        <v>421</v>
      </c>
    </row>
    <row r="4" spans="1:20" ht="13.5" customHeight="1">
      <c r="A4" s="389">
        <v>1</v>
      </c>
      <c r="B4" s="390">
        <f>VLOOKUP(A4,'18BD'!$B$13:$H$29,2,0)</f>
        <v>3604715</v>
      </c>
      <c r="C4" s="390" t="str">
        <f>VLOOKUP(A4,'18BD'!$B$13:$H$29,3,0)</f>
        <v>並木　拓磨</v>
      </c>
      <c r="D4" s="391" t="s">
        <v>422</v>
      </c>
      <c r="E4" s="390" t="str">
        <f>VLOOKUP(A4,'18BD'!$B$13:$H$29,4,0)</f>
        <v>霞ヶ浦高</v>
      </c>
      <c r="F4" s="392" t="s">
        <v>423</v>
      </c>
      <c r="G4" s="137"/>
      <c r="H4" s="137"/>
      <c r="I4" s="134"/>
      <c r="K4" s="389">
        <v>9</v>
      </c>
      <c r="L4" s="390">
        <f>VLOOKUP(K4,'18BD'!$B$13:$H$29,2,0)</f>
        <v>3604555</v>
      </c>
      <c r="M4" s="390" t="str">
        <f>VLOOKUP(K4,'18BD'!$B$13:$H$29,3,0)</f>
        <v>石田　凌大</v>
      </c>
      <c r="N4" s="391" t="s">
        <v>422</v>
      </c>
      <c r="O4" s="390" t="str">
        <f>VLOOKUP(K4,'18BD'!$B$13:$H$29,4,0)</f>
        <v>マス・ガイアＴＣ</v>
      </c>
      <c r="P4" s="392" t="s">
        <v>423</v>
      </c>
      <c r="Q4" s="137"/>
      <c r="R4" s="137"/>
      <c r="S4" s="134"/>
    </row>
    <row r="5" spans="1:20" ht="13.5" customHeight="1">
      <c r="A5" s="389"/>
      <c r="B5" s="390"/>
      <c r="C5" s="390"/>
      <c r="D5" s="391"/>
      <c r="E5" s="390"/>
      <c r="F5" s="392"/>
      <c r="G5" s="137"/>
      <c r="H5" s="137"/>
      <c r="I5" s="134"/>
      <c r="K5" s="389"/>
      <c r="L5" s="390"/>
      <c r="M5" s="390"/>
      <c r="N5" s="391"/>
      <c r="O5" s="390"/>
      <c r="P5" s="392"/>
      <c r="Q5" s="137"/>
      <c r="R5" s="137"/>
      <c r="S5" s="134"/>
    </row>
    <row r="6" spans="1:20" ht="13.5" customHeight="1">
      <c r="A6" s="389"/>
      <c r="B6" s="393">
        <f>VLOOKUP(A4,'18BD'!$B$13:$H$29,5,0)</f>
        <v>3604749</v>
      </c>
      <c r="C6" s="393" t="str">
        <f>VLOOKUP(A4,'18BD'!$B$13:$H$29,6,0)</f>
        <v>横田　凌</v>
      </c>
      <c r="D6" s="394" t="s">
        <v>422</v>
      </c>
      <c r="E6" s="393" t="str">
        <f>VLOOKUP(A4,'18BD'!$B$13:$H$29,7,0)</f>
        <v>霞ヶ浦高</v>
      </c>
      <c r="F6" s="395" t="s">
        <v>423</v>
      </c>
      <c r="G6" s="141"/>
      <c r="H6" s="137"/>
      <c r="I6" s="134"/>
      <c r="K6" s="389"/>
      <c r="L6" s="393">
        <f>VLOOKUP(K4,'18BD'!$B$13:$H$29,5,0)</f>
        <v>3604648</v>
      </c>
      <c r="M6" s="393" t="str">
        <f>VLOOKUP(K4,'18BD'!$B$13:$H$29,6,0)</f>
        <v>山口　和輝</v>
      </c>
      <c r="N6" s="394" t="s">
        <v>422</v>
      </c>
      <c r="O6" s="393" t="str">
        <f>VLOOKUP(K4,'18BD'!$B$13:$H$29,7,0)</f>
        <v>東洋大牛久</v>
      </c>
      <c r="P6" s="395" t="s">
        <v>423</v>
      </c>
      <c r="Q6" s="141"/>
      <c r="R6" s="137"/>
      <c r="S6" s="134"/>
    </row>
    <row r="7" spans="1:20" ht="13.5" customHeight="1">
      <c r="A7" s="389"/>
      <c r="B7" s="393"/>
      <c r="C7" s="393"/>
      <c r="D7" s="394"/>
      <c r="E7" s="393"/>
      <c r="F7" s="395"/>
      <c r="G7" s="143"/>
      <c r="H7" s="140"/>
      <c r="I7" s="166"/>
      <c r="K7" s="389"/>
      <c r="L7" s="393"/>
      <c r="M7" s="393"/>
      <c r="N7" s="394"/>
      <c r="O7" s="393"/>
      <c r="P7" s="395"/>
      <c r="Q7" s="143"/>
      <c r="R7" s="140"/>
      <c r="S7" s="166"/>
    </row>
    <row r="8" spans="1:20" ht="13.5" customHeight="1">
      <c r="A8" s="389">
        <v>2</v>
      </c>
      <c r="B8" s="389" t="s">
        <v>529</v>
      </c>
      <c r="C8" s="389"/>
      <c r="D8" s="391"/>
      <c r="E8" s="391"/>
      <c r="F8" s="391"/>
      <c r="G8" s="143"/>
      <c r="H8" s="145"/>
      <c r="I8" s="167"/>
      <c r="K8" s="389">
        <v>10</v>
      </c>
      <c r="L8" s="389" t="s">
        <v>529</v>
      </c>
      <c r="M8" s="389"/>
      <c r="N8" s="391"/>
      <c r="O8" s="391"/>
      <c r="P8" s="391"/>
      <c r="Q8" s="143"/>
      <c r="R8" s="145"/>
      <c r="S8" s="167"/>
    </row>
    <row r="9" spans="1:20" ht="13.5" customHeight="1">
      <c r="A9" s="389"/>
      <c r="B9" s="389"/>
      <c r="C9" s="389"/>
      <c r="D9" s="391"/>
      <c r="E9" s="391"/>
      <c r="F9" s="391"/>
      <c r="G9" s="146"/>
      <c r="H9" s="138"/>
      <c r="I9" s="168"/>
      <c r="K9" s="389"/>
      <c r="L9" s="389"/>
      <c r="M9" s="389"/>
      <c r="N9" s="391"/>
      <c r="O9" s="391"/>
      <c r="P9" s="391"/>
      <c r="Q9" s="146"/>
      <c r="R9" s="138"/>
      <c r="S9" s="168"/>
    </row>
    <row r="10" spans="1:20" ht="13.5" customHeight="1">
      <c r="A10" s="389"/>
      <c r="B10" s="389"/>
      <c r="C10" s="389"/>
      <c r="D10" s="391"/>
      <c r="E10" s="391"/>
      <c r="F10" s="391"/>
      <c r="G10" s="137"/>
      <c r="H10" s="138"/>
      <c r="I10" s="168"/>
      <c r="K10" s="389"/>
      <c r="L10" s="389"/>
      <c r="M10" s="389"/>
      <c r="N10" s="391"/>
      <c r="O10" s="391"/>
      <c r="P10" s="391"/>
      <c r="Q10" s="137"/>
      <c r="R10" s="138"/>
      <c r="S10" s="168"/>
    </row>
    <row r="11" spans="1:20" ht="13.5" customHeight="1">
      <c r="A11" s="389"/>
      <c r="B11" s="389"/>
      <c r="C11" s="389"/>
      <c r="D11" s="391"/>
      <c r="E11" s="391"/>
      <c r="F11" s="391"/>
      <c r="G11" s="137"/>
      <c r="H11" s="138"/>
      <c r="I11" s="169"/>
      <c r="J11" s="387" t="s">
        <v>489</v>
      </c>
      <c r="K11" s="389"/>
      <c r="L11" s="389"/>
      <c r="M11" s="389"/>
      <c r="N11" s="391"/>
      <c r="O11" s="391"/>
      <c r="P11" s="391"/>
      <c r="Q11" s="137"/>
      <c r="R11" s="138"/>
      <c r="S11" s="169"/>
      <c r="T11" s="387" t="s">
        <v>491</v>
      </c>
    </row>
    <row r="12" spans="1:20" ht="13.5" customHeight="1">
      <c r="A12" s="389">
        <v>3</v>
      </c>
      <c r="B12" s="390">
        <f>VLOOKUP(A12,'18BD'!$B$13:$H$29,2,0)</f>
        <v>3604560</v>
      </c>
      <c r="C12" s="390" t="str">
        <f>VLOOKUP(A12,'18BD'!$B$13:$H$29,3,0)</f>
        <v>横山　聖人</v>
      </c>
      <c r="D12" s="391" t="s">
        <v>422</v>
      </c>
      <c r="E12" s="390" t="str">
        <f>VLOOKUP(A12,'18BD'!$B$13:$H$29,4,0)</f>
        <v>マス・ガイアＴＣ</v>
      </c>
      <c r="F12" s="392" t="s">
        <v>423</v>
      </c>
      <c r="G12" s="137"/>
      <c r="H12" s="138"/>
      <c r="I12" s="168"/>
      <c r="J12" s="387"/>
      <c r="K12" s="389">
        <v>11</v>
      </c>
      <c r="L12" s="389" t="s">
        <v>529</v>
      </c>
      <c r="M12" s="389"/>
      <c r="N12" s="391"/>
      <c r="O12" s="391"/>
      <c r="P12" s="391"/>
      <c r="Q12" s="137"/>
      <c r="R12" s="138"/>
      <c r="S12" s="168"/>
      <c r="T12" s="387"/>
    </row>
    <row r="13" spans="1:20" ht="13.5" customHeight="1">
      <c r="A13" s="389"/>
      <c r="B13" s="390"/>
      <c r="C13" s="390"/>
      <c r="D13" s="391"/>
      <c r="E13" s="390"/>
      <c r="F13" s="392"/>
      <c r="G13" s="140"/>
      <c r="H13" s="138"/>
      <c r="I13" s="168"/>
      <c r="K13" s="389"/>
      <c r="L13" s="389"/>
      <c r="M13" s="389"/>
      <c r="N13" s="391"/>
      <c r="O13" s="391"/>
      <c r="P13" s="391"/>
      <c r="Q13" s="140"/>
      <c r="R13" s="138"/>
      <c r="S13" s="168"/>
    </row>
    <row r="14" spans="1:20" ht="13.5" customHeight="1">
      <c r="A14" s="389"/>
      <c r="B14" s="393">
        <f>VLOOKUP(A12,'18BD'!$B$13:$H$29,5,0)</f>
        <v>3604784</v>
      </c>
      <c r="C14" s="393" t="str">
        <f>VLOOKUP(A12,'18BD'!$B$13:$H$29,6,0)</f>
        <v>長谷川　悠紀</v>
      </c>
      <c r="D14" s="394" t="s">
        <v>422</v>
      </c>
      <c r="E14" s="393" t="str">
        <f>VLOOKUP(A12,'18BD'!$B$13:$H$29,7,0)</f>
        <v>茗溪学園</v>
      </c>
      <c r="F14" s="395" t="s">
        <v>423</v>
      </c>
      <c r="G14" s="141"/>
      <c r="H14" s="142"/>
      <c r="I14" s="168"/>
      <c r="K14" s="389"/>
      <c r="L14" s="389"/>
      <c r="M14" s="389"/>
      <c r="N14" s="391"/>
      <c r="O14" s="391"/>
      <c r="P14" s="391"/>
      <c r="Q14" s="141"/>
      <c r="R14" s="142"/>
      <c r="S14" s="168"/>
    </row>
    <row r="15" spans="1:20" ht="13.5" customHeight="1">
      <c r="A15" s="389"/>
      <c r="B15" s="393"/>
      <c r="C15" s="393"/>
      <c r="D15" s="394"/>
      <c r="E15" s="393"/>
      <c r="F15" s="395"/>
      <c r="G15" s="143"/>
      <c r="H15" s="147"/>
      <c r="I15" s="167"/>
      <c r="K15" s="389"/>
      <c r="L15" s="389"/>
      <c r="M15" s="389"/>
      <c r="N15" s="391"/>
      <c r="O15" s="391"/>
      <c r="P15" s="391"/>
      <c r="Q15" s="143"/>
      <c r="R15" s="147"/>
      <c r="S15" s="167"/>
    </row>
    <row r="16" spans="1:20" ht="13.5" customHeight="1">
      <c r="A16" s="389">
        <v>4</v>
      </c>
      <c r="B16" s="390">
        <f>VLOOKUP(A16,'18BD'!$B$13:$H$29,2,0)</f>
        <v>3604483</v>
      </c>
      <c r="C16" s="390" t="str">
        <f>VLOOKUP(A16,'18BD'!$B$13:$H$29,3,0)</f>
        <v>四月朔日　周</v>
      </c>
      <c r="D16" s="391" t="s">
        <v>422</v>
      </c>
      <c r="E16" s="390" t="str">
        <f>VLOOKUP(A16,'18BD'!$B$13:$H$29,4,0)</f>
        <v>サンスポーツ</v>
      </c>
      <c r="F16" s="392" t="s">
        <v>423</v>
      </c>
      <c r="G16" s="143"/>
      <c r="H16" s="137"/>
      <c r="I16" s="166"/>
      <c r="K16" s="389">
        <v>12</v>
      </c>
      <c r="L16" s="390">
        <f>VLOOKUP(K16,'18BD'!$B$13:$H$29,2,0)</f>
        <v>3604703</v>
      </c>
      <c r="M16" s="390" t="str">
        <f>VLOOKUP(K16,'18BD'!$B$13:$H$29,3,0)</f>
        <v>多田　兼太朗</v>
      </c>
      <c r="N16" s="391" t="s">
        <v>422</v>
      </c>
      <c r="O16" s="390" t="str">
        <f>VLOOKUP(K16,'18BD'!$B$13:$H$29,4,0)</f>
        <v>霞ヶ浦高</v>
      </c>
      <c r="P16" s="392" t="s">
        <v>423</v>
      </c>
      <c r="Q16" s="143"/>
      <c r="R16" s="137"/>
      <c r="S16" s="166"/>
    </row>
    <row r="17" spans="1:20" ht="13.5" customHeight="1">
      <c r="A17" s="389"/>
      <c r="B17" s="390"/>
      <c r="C17" s="390"/>
      <c r="D17" s="391"/>
      <c r="E17" s="390"/>
      <c r="F17" s="392"/>
      <c r="G17" s="146"/>
      <c r="H17" s="137"/>
      <c r="I17" s="151"/>
      <c r="K17" s="389"/>
      <c r="L17" s="390"/>
      <c r="M17" s="390"/>
      <c r="N17" s="391"/>
      <c r="O17" s="390"/>
      <c r="P17" s="392"/>
      <c r="Q17" s="146"/>
      <c r="R17" s="137"/>
      <c r="S17" s="151"/>
    </row>
    <row r="18" spans="1:20" ht="13.5" customHeight="1">
      <c r="A18" s="389"/>
      <c r="B18" s="393">
        <f>VLOOKUP(A16,'18BD'!$B$13:$H$29,5,0)</f>
        <v>3604687</v>
      </c>
      <c r="C18" s="393" t="s">
        <v>564</v>
      </c>
      <c r="D18" s="394" t="s">
        <v>422</v>
      </c>
      <c r="E18" s="393" t="s">
        <v>563</v>
      </c>
      <c r="F18" s="395" t="s">
        <v>423</v>
      </c>
      <c r="G18" s="137"/>
      <c r="H18" s="137"/>
      <c r="I18" s="151"/>
      <c r="K18" s="389"/>
      <c r="L18" s="393">
        <f>VLOOKUP(K16,'18BD'!$B$13:$H$29,5,0)</f>
        <v>3604779</v>
      </c>
      <c r="M18" s="393" t="str">
        <f>VLOOKUP(K16,'18BD'!$B$13:$H$29,6,0)</f>
        <v>三田寺　大一</v>
      </c>
      <c r="N18" s="394" t="s">
        <v>422</v>
      </c>
      <c r="O18" s="393" t="str">
        <f>VLOOKUP(K16,'18BD'!$B$13:$H$29,7,0)</f>
        <v>霞ヶ浦高</v>
      </c>
      <c r="P18" s="395" t="s">
        <v>423</v>
      </c>
      <c r="Q18" s="137"/>
      <c r="R18" s="137"/>
      <c r="S18" s="151"/>
    </row>
    <row r="19" spans="1:20" ht="13.5" customHeight="1">
      <c r="A19" s="389"/>
      <c r="B19" s="393"/>
      <c r="C19" s="393"/>
      <c r="D19" s="394"/>
      <c r="E19" s="393"/>
      <c r="F19" s="395"/>
      <c r="G19" s="137"/>
      <c r="H19" s="137"/>
      <c r="I19" s="151"/>
      <c r="K19" s="389"/>
      <c r="L19" s="393"/>
      <c r="M19" s="393"/>
      <c r="N19" s="394"/>
      <c r="O19" s="393"/>
      <c r="P19" s="395"/>
      <c r="Q19" s="137"/>
      <c r="R19" s="137"/>
      <c r="S19" s="151"/>
    </row>
    <row r="20" spans="1:20" ht="13.5" customHeight="1">
      <c r="A20" s="389">
        <v>5</v>
      </c>
      <c r="B20" s="390">
        <f>VLOOKUP(A20,'18BD'!$B$13:$H$29,2,0)</f>
        <v>3604462</v>
      </c>
      <c r="C20" s="390" t="str">
        <f>VLOOKUP(A20,'18BD'!$B$13:$H$29,3,0)</f>
        <v>石神　優祐</v>
      </c>
      <c r="D20" s="391" t="s">
        <v>422</v>
      </c>
      <c r="E20" s="390" t="str">
        <f>VLOOKUP(A20,'18BD'!$B$13:$H$29,4,0)</f>
        <v>マス・ガイアTC</v>
      </c>
      <c r="F20" s="392" t="s">
        <v>423</v>
      </c>
      <c r="G20" s="137"/>
      <c r="H20" s="137"/>
      <c r="I20" s="151"/>
      <c r="K20" s="389">
        <v>13</v>
      </c>
      <c r="L20" s="390">
        <v>3604451</v>
      </c>
      <c r="M20" s="390" t="s">
        <v>559</v>
      </c>
      <c r="N20" s="391" t="s">
        <v>422</v>
      </c>
      <c r="O20" s="390" t="s">
        <v>561</v>
      </c>
      <c r="P20" s="392" t="s">
        <v>423</v>
      </c>
      <c r="Q20" s="137"/>
      <c r="R20" s="137"/>
      <c r="S20" s="151"/>
    </row>
    <row r="21" spans="1:20" ht="13.5" customHeight="1">
      <c r="A21" s="389"/>
      <c r="B21" s="390"/>
      <c r="C21" s="390"/>
      <c r="D21" s="391"/>
      <c r="E21" s="390"/>
      <c r="F21" s="392"/>
      <c r="G21" s="140"/>
      <c r="H21" s="137"/>
      <c r="I21" s="151"/>
      <c r="K21" s="389"/>
      <c r="L21" s="390"/>
      <c r="M21" s="390"/>
      <c r="N21" s="391"/>
      <c r="O21" s="390"/>
      <c r="P21" s="392"/>
      <c r="Q21" s="140"/>
      <c r="R21" s="137"/>
      <c r="S21" s="151"/>
    </row>
    <row r="22" spans="1:20" ht="13.5" customHeight="1">
      <c r="A22" s="389"/>
      <c r="B22" s="393">
        <f>VLOOKUP(A20,'18BD'!$B$13:$H$29,5,0)</f>
        <v>3604780</v>
      </c>
      <c r="C22" s="393" t="str">
        <f>VLOOKUP(A20,'18BD'!$B$13:$H$29,6,0)</f>
        <v>永嶋　大聖</v>
      </c>
      <c r="D22" s="394" t="s">
        <v>422</v>
      </c>
      <c r="E22" s="393" t="str">
        <f>VLOOKUP(A20,'18BD'!$B$13:$H$29,7,0)</f>
        <v>マス・ガイアTC</v>
      </c>
      <c r="F22" s="395" t="s">
        <v>423</v>
      </c>
      <c r="G22" s="141"/>
      <c r="H22" s="137"/>
      <c r="I22" s="151"/>
      <c r="K22" s="389"/>
      <c r="L22" s="393">
        <v>3604559</v>
      </c>
      <c r="M22" s="393" t="s">
        <v>560</v>
      </c>
      <c r="N22" s="394" t="s">
        <v>422</v>
      </c>
      <c r="O22" s="393" t="s">
        <v>562</v>
      </c>
      <c r="P22" s="395" t="s">
        <v>423</v>
      </c>
      <c r="Q22" s="141"/>
      <c r="R22" s="137"/>
      <c r="S22" s="151"/>
    </row>
    <row r="23" spans="1:20" ht="13.5" customHeight="1">
      <c r="A23" s="389"/>
      <c r="B23" s="393"/>
      <c r="C23" s="393"/>
      <c r="D23" s="394"/>
      <c r="E23" s="393"/>
      <c r="F23" s="395"/>
      <c r="G23" s="143"/>
      <c r="H23" s="144"/>
      <c r="I23" s="166"/>
      <c r="K23" s="389"/>
      <c r="L23" s="393"/>
      <c r="M23" s="393"/>
      <c r="N23" s="394"/>
      <c r="O23" s="393"/>
      <c r="P23" s="395"/>
      <c r="Q23" s="143"/>
      <c r="R23" s="144"/>
      <c r="S23" s="166"/>
    </row>
    <row r="24" spans="1:20" ht="13.5" customHeight="1">
      <c r="A24" s="389">
        <v>6</v>
      </c>
      <c r="B24" s="389" t="s">
        <v>529</v>
      </c>
      <c r="C24" s="389"/>
      <c r="D24" s="391"/>
      <c r="E24" s="391"/>
      <c r="F24" s="391"/>
      <c r="G24" s="143"/>
      <c r="H24" s="145"/>
      <c r="I24" s="167"/>
      <c r="K24" s="389">
        <v>14</v>
      </c>
      <c r="L24" s="389" t="s">
        <v>529</v>
      </c>
      <c r="M24" s="389"/>
      <c r="N24" s="391"/>
      <c r="O24" s="391"/>
      <c r="P24" s="391"/>
      <c r="Q24" s="143"/>
      <c r="R24" s="145"/>
      <c r="S24" s="167"/>
    </row>
    <row r="25" spans="1:20" ht="13.5" customHeight="1">
      <c r="A25" s="389"/>
      <c r="B25" s="389"/>
      <c r="C25" s="389"/>
      <c r="D25" s="391"/>
      <c r="E25" s="391"/>
      <c r="F25" s="391"/>
      <c r="G25" s="146"/>
      <c r="H25" s="138"/>
      <c r="I25" s="168"/>
      <c r="K25" s="389"/>
      <c r="L25" s="389"/>
      <c r="M25" s="389"/>
      <c r="N25" s="391"/>
      <c r="O25" s="391"/>
      <c r="P25" s="391"/>
      <c r="Q25" s="146"/>
      <c r="R25" s="138"/>
      <c r="S25" s="168"/>
    </row>
    <row r="26" spans="1:20" ht="13.5" customHeight="1">
      <c r="A26" s="389"/>
      <c r="B26" s="389"/>
      <c r="C26" s="389"/>
      <c r="D26" s="391"/>
      <c r="E26" s="391"/>
      <c r="F26" s="391"/>
      <c r="G26" s="137"/>
      <c r="H26" s="138"/>
      <c r="I26" s="168"/>
      <c r="K26" s="389"/>
      <c r="L26" s="389"/>
      <c r="M26" s="389"/>
      <c r="N26" s="391"/>
      <c r="O26" s="391"/>
      <c r="P26" s="391"/>
      <c r="Q26" s="137"/>
      <c r="R26" s="138"/>
      <c r="S26" s="168"/>
    </row>
    <row r="27" spans="1:20" ht="13.5" customHeight="1">
      <c r="A27" s="389"/>
      <c r="B27" s="389"/>
      <c r="C27" s="389"/>
      <c r="D27" s="391"/>
      <c r="E27" s="391"/>
      <c r="F27" s="391"/>
      <c r="G27" s="137"/>
      <c r="H27" s="138"/>
      <c r="I27" s="169"/>
      <c r="J27" s="387" t="s">
        <v>490</v>
      </c>
      <c r="K27" s="389"/>
      <c r="L27" s="389"/>
      <c r="M27" s="389"/>
      <c r="N27" s="391"/>
      <c r="O27" s="391"/>
      <c r="P27" s="391"/>
      <c r="Q27" s="137"/>
      <c r="R27" s="138"/>
      <c r="S27" s="169"/>
      <c r="T27" s="387" t="s">
        <v>492</v>
      </c>
    </row>
    <row r="28" spans="1:20" ht="13.5" customHeight="1">
      <c r="A28" s="389">
        <v>7</v>
      </c>
      <c r="B28" s="390">
        <f>VLOOKUP(A28,'18BD'!$B$13:$H$29,2,0)</f>
        <v>3604286</v>
      </c>
      <c r="C28" s="390" t="str">
        <f>VLOOKUP(A28,'18BD'!$B$13:$H$29,3,0)</f>
        <v>朝比奈　寛生</v>
      </c>
      <c r="D28" s="391" t="s">
        <v>422</v>
      </c>
      <c r="E28" s="390" t="str">
        <f>VLOOKUP(A28,'18BD'!$B$13:$H$29,4,0)</f>
        <v>マス・ガイアＴＣ</v>
      </c>
      <c r="F28" s="392" t="s">
        <v>423</v>
      </c>
      <c r="G28" s="137"/>
      <c r="H28" s="137"/>
      <c r="I28" s="70"/>
      <c r="J28" s="387"/>
      <c r="K28" s="389">
        <v>15</v>
      </c>
      <c r="L28" s="389" t="s">
        <v>529</v>
      </c>
      <c r="M28" s="389"/>
      <c r="N28" s="391"/>
      <c r="O28" s="391"/>
      <c r="P28" s="391"/>
      <c r="Q28" s="137"/>
      <c r="R28" s="137"/>
      <c r="S28" s="70"/>
      <c r="T28" s="387"/>
    </row>
    <row r="29" spans="1:20" ht="13.5" customHeight="1">
      <c r="A29" s="389"/>
      <c r="B29" s="390"/>
      <c r="C29" s="390"/>
      <c r="D29" s="391"/>
      <c r="E29" s="390"/>
      <c r="F29" s="392"/>
      <c r="G29" s="140"/>
      <c r="H29" s="137"/>
      <c r="I29" s="70"/>
      <c r="K29" s="389"/>
      <c r="L29" s="389"/>
      <c r="M29" s="389"/>
      <c r="N29" s="391"/>
      <c r="O29" s="391"/>
      <c r="P29" s="391"/>
      <c r="Q29" s="140"/>
      <c r="R29" s="137"/>
      <c r="S29" s="70"/>
    </row>
    <row r="30" spans="1:20" ht="13.5" customHeight="1">
      <c r="A30" s="389"/>
      <c r="B30" s="393">
        <f>VLOOKUP(A28,'18BD'!$B$13:$H$29,5,0)</f>
        <v>3604168</v>
      </c>
      <c r="C30" s="393" t="str">
        <f>VLOOKUP(A28,'18BD'!$B$13:$H$29,6,0)</f>
        <v>矢田　拓郎</v>
      </c>
      <c r="D30" s="394" t="s">
        <v>422</v>
      </c>
      <c r="E30" s="393" t="str">
        <f>VLOOKUP(A28,'18BD'!$B$13:$H$29,7,0)</f>
        <v>常総学院</v>
      </c>
      <c r="F30" s="395" t="s">
        <v>423</v>
      </c>
      <c r="G30" s="141"/>
      <c r="H30" s="137"/>
      <c r="I30" s="70"/>
      <c r="K30" s="389"/>
      <c r="L30" s="389"/>
      <c r="M30" s="389"/>
      <c r="N30" s="391"/>
      <c r="O30" s="391"/>
      <c r="P30" s="391"/>
      <c r="Q30" s="141"/>
      <c r="R30" s="137"/>
      <c r="S30" s="70"/>
    </row>
    <row r="31" spans="1:20" ht="13.5" customHeight="1">
      <c r="A31" s="389"/>
      <c r="B31" s="393"/>
      <c r="C31" s="393"/>
      <c r="D31" s="394"/>
      <c r="E31" s="393"/>
      <c r="F31" s="395"/>
      <c r="G31" s="143"/>
      <c r="H31" s="144"/>
      <c r="I31" s="70"/>
      <c r="K31" s="389"/>
      <c r="L31" s="389"/>
      <c r="M31" s="389"/>
      <c r="N31" s="391"/>
      <c r="O31" s="391"/>
      <c r="P31" s="391"/>
      <c r="Q31" s="143"/>
      <c r="R31" s="144"/>
      <c r="S31" s="70"/>
    </row>
    <row r="32" spans="1:20" ht="13.5" customHeight="1">
      <c r="A32" s="389">
        <v>8</v>
      </c>
      <c r="B32" s="390">
        <f>VLOOKUP(A32,'18BD'!$B$13:$H$29,2,0)</f>
        <v>3604783</v>
      </c>
      <c r="C32" s="390" t="str">
        <f>VLOOKUP(A32,'18BD'!$B$13:$H$29,3,0)</f>
        <v>皆藤将人</v>
      </c>
      <c r="D32" s="391" t="s">
        <v>422</v>
      </c>
      <c r="E32" s="390" t="str">
        <f>VLOOKUP(A32,'18BD'!$B$13:$H$29,4,0)</f>
        <v>大洗ビーチTC</v>
      </c>
      <c r="F32" s="392" t="s">
        <v>423</v>
      </c>
      <c r="G32" s="143"/>
      <c r="H32" s="145"/>
      <c r="K32" s="389">
        <v>16</v>
      </c>
      <c r="L32" s="390">
        <f>VLOOKUP(K32,'18BD'!$B$13:$H$29,2,0)</f>
        <v>3604010</v>
      </c>
      <c r="M32" s="390" t="str">
        <f>VLOOKUP(K32,'18BD'!$B$13:$H$29,3,0)</f>
        <v>佐見　侑亮</v>
      </c>
      <c r="N32" s="391" t="s">
        <v>422</v>
      </c>
      <c r="O32" s="390" t="str">
        <f>VLOOKUP(K32,'18BD'!$B$13:$H$29,4,0)</f>
        <v>守谷ＴＣ</v>
      </c>
      <c r="P32" s="392" t="s">
        <v>423</v>
      </c>
      <c r="Q32" s="143"/>
      <c r="R32" s="145"/>
    </row>
    <row r="33" spans="1:18" ht="13.5" customHeight="1">
      <c r="A33" s="389"/>
      <c r="B33" s="390"/>
      <c r="C33" s="390"/>
      <c r="D33" s="391"/>
      <c r="E33" s="390"/>
      <c r="F33" s="392"/>
      <c r="G33" s="146"/>
      <c r="H33" s="138"/>
      <c r="K33" s="389"/>
      <c r="L33" s="390"/>
      <c r="M33" s="390"/>
      <c r="N33" s="391"/>
      <c r="O33" s="390"/>
      <c r="P33" s="392"/>
      <c r="Q33" s="146"/>
      <c r="R33" s="138"/>
    </row>
    <row r="34" spans="1:18" ht="13.5" customHeight="1">
      <c r="A34" s="389"/>
      <c r="B34" s="393">
        <f>VLOOKUP(A32,'18BD'!$B$13:$H$29,5,0)</f>
        <v>3604135</v>
      </c>
      <c r="C34" s="393" t="str">
        <f>VLOOKUP(A32,'18BD'!$B$13:$H$29,6,0)</f>
        <v>菅谷　勇任</v>
      </c>
      <c r="D34" s="394" t="s">
        <v>422</v>
      </c>
      <c r="E34" s="393" t="str">
        <f>VLOOKUP(A32,'18BD'!$B$13:$H$29,7,0)</f>
        <v>大洗ビーチTC</v>
      </c>
      <c r="F34" s="395" t="s">
        <v>423</v>
      </c>
      <c r="G34" s="137"/>
      <c r="H34" s="138"/>
      <c r="K34" s="389"/>
      <c r="L34" s="393">
        <f>VLOOKUP(K32,'18BD'!$B$13:$H$29,5,0)</f>
        <v>3604639</v>
      </c>
      <c r="M34" s="393" t="str">
        <f>VLOOKUP(K32,'18BD'!$B$13:$H$29,6,0)</f>
        <v>逆井　青空</v>
      </c>
      <c r="N34" s="394" t="s">
        <v>422</v>
      </c>
      <c r="O34" s="393" t="str">
        <f>VLOOKUP(K32,'18BD'!$B$13:$H$29,7,0)</f>
        <v>守谷ＴＣ</v>
      </c>
      <c r="P34" s="395" t="s">
        <v>423</v>
      </c>
      <c r="Q34" s="137"/>
      <c r="R34" s="138"/>
    </row>
    <row r="35" spans="1:18" ht="13.5" customHeight="1">
      <c r="A35" s="389"/>
      <c r="B35" s="393"/>
      <c r="C35" s="393"/>
      <c r="D35" s="394"/>
      <c r="E35" s="393"/>
      <c r="F35" s="395"/>
      <c r="G35" s="137"/>
      <c r="H35" s="138"/>
      <c r="K35" s="389"/>
      <c r="L35" s="393"/>
      <c r="M35" s="393"/>
      <c r="N35" s="394"/>
      <c r="O35" s="393"/>
      <c r="P35" s="395"/>
      <c r="Q35" s="137"/>
      <c r="R35" s="138"/>
    </row>
  </sheetData>
  <mergeCells count="132">
    <mergeCell ref="B24:C27"/>
    <mergeCell ref="D24:F27"/>
    <mergeCell ref="L28:M31"/>
    <mergeCell ref="N28:P31"/>
    <mergeCell ref="L24:M27"/>
    <mergeCell ref="N24:P27"/>
    <mergeCell ref="L12:M15"/>
    <mergeCell ref="N12:P15"/>
    <mergeCell ref="L8:M11"/>
    <mergeCell ref="N8:P11"/>
    <mergeCell ref="O22:O23"/>
    <mergeCell ref="P22:P23"/>
    <mergeCell ref="L20:L21"/>
    <mergeCell ref="L22:L23"/>
    <mergeCell ref="M22:M23"/>
    <mergeCell ref="N22:N23"/>
    <mergeCell ref="M20:M21"/>
    <mergeCell ref="E30:E31"/>
    <mergeCell ref="F30:F31"/>
    <mergeCell ref="J11:J12"/>
    <mergeCell ref="A24:A27"/>
    <mergeCell ref="K24:K27"/>
    <mergeCell ref="A20:A23"/>
    <mergeCell ref="J27:J28"/>
    <mergeCell ref="C22:C23"/>
    <mergeCell ref="D22:D23"/>
    <mergeCell ref="E22:E23"/>
    <mergeCell ref="A28:A31"/>
    <mergeCell ref="B28:B29"/>
    <mergeCell ref="C28:C29"/>
    <mergeCell ref="D28:D29"/>
    <mergeCell ref="E28:E29"/>
    <mergeCell ref="F28:F29"/>
    <mergeCell ref="B20:B21"/>
    <mergeCell ref="B22:B23"/>
    <mergeCell ref="C20:C21"/>
    <mergeCell ref="D20:D21"/>
    <mergeCell ref="E20:E21"/>
    <mergeCell ref="F22:F23"/>
    <mergeCell ref="F20:F21"/>
    <mergeCell ref="K20:K23"/>
    <mergeCell ref="B30:B31"/>
    <mergeCell ref="C30:C31"/>
    <mergeCell ref="D30:D31"/>
    <mergeCell ref="A16:A19"/>
    <mergeCell ref="C16:C17"/>
    <mergeCell ref="D16:D17"/>
    <mergeCell ref="E16:E17"/>
    <mergeCell ref="F16:F17"/>
    <mergeCell ref="K16:K19"/>
    <mergeCell ref="M16:M17"/>
    <mergeCell ref="N16:N17"/>
    <mergeCell ref="B16:B17"/>
    <mergeCell ref="B18:B19"/>
    <mergeCell ref="C18:C19"/>
    <mergeCell ref="D18:D19"/>
    <mergeCell ref="E18:E19"/>
    <mergeCell ref="F18:F19"/>
    <mergeCell ref="M18:M19"/>
    <mergeCell ref="N18:N19"/>
    <mergeCell ref="L16:L17"/>
    <mergeCell ref="L18:L19"/>
    <mergeCell ref="A12:A15"/>
    <mergeCell ref="C12:C13"/>
    <mergeCell ref="D12:D13"/>
    <mergeCell ref="E12:E13"/>
    <mergeCell ref="F12:F13"/>
    <mergeCell ref="A8:A11"/>
    <mergeCell ref="B14:B15"/>
    <mergeCell ref="C14:C15"/>
    <mergeCell ref="D14:D15"/>
    <mergeCell ref="E14:E15"/>
    <mergeCell ref="F14:F15"/>
    <mergeCell ref="B8:C11"/>
    <mergeCell ref="D8:F11"/>
    <mergeCell ref="B12:B13"/>
    <mergeCell ref="O4:O5"/>
    <mergeCell ref="P4:P5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L4:L5"/>
    <mergeCell ref="L6:L7"/>
    <mergeCell ref="O6:O7"/>
    <mergeCell ref="P6:P7"/>
    <mergeCell ref="K4:K7"/>
    <mergeCell ref="M4:M5"/>
    <mergeCell ref="N4:N5"/>
    <mergeCell ref="F6:F7"/>
    <mergeCell ref="M6:M7"/>
    <mergeCell ref="N6:N7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T11:T12"/>
    <mergeCell ref="T27:T28"/>
    <mergeCell ref="K28:K31"/>
    <mergeCell ref="O16:O17"/>
    <mergeCell ref="P16:P17"/>
    <mergeCell ref="O18:O19"/>
    <mergeCell ref="P18:P19"/>
    <mergeCell ref="N20:N21"/>
    <mergeCell ref="O20:O21"/>
    <mergeCell ref="P20:P21"/>
    <mergeCell ref="K8:K11"/>
    <mergeCell ref="K12:K15"/>
    <mergeCell ref="K32:K35"/>
    <mergeCell ref="M32:M33"/>
    <mergeCell ref="N32:N33"/>
    <mergeCell ref="O32:O33"/>
    <mergeCell ref="P32:P33"/>
    <mergeCell ref="M34:M35"/>
    <mergeCell ref="N34:N35"/>
    <mergeCell ref="O34:O35"/>
    <mergeCell ref="P34:P35"/>
    <mergeCell ref="L32:L33"/>
    <mergeCell ref="L34:L3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topLeftCell="A31"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6" customWidth="1"/>
    <col min="5" max="5" width="13.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493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3.5" customHeight="1">
      <c r="A4" s="396">
        <v>1</v>
      </c>
      <c r="B4" s="390">
        <f>VLOOKUP(A4,'18BD'!$B$2:$H$29,2,0)</f>
        <v>3604618</v>
      </c>
      <c r="C4" s="390" t="str">
        <f>VLOOKUP(A4,'18BD'!$B$2:$H$29,3,0)</f>
        <v>内田　渉</v>
      </c>
      <c r="D4" s="391" t="s">
        <v>422</v>
      </c>
      <c r="E4" s="390" t="str">
        <f>VLOOKUP(A4,'18BD'!$B$2:$H$29,4,0)</f>
        <v>霞ヶ浦高</v>
      </c>
      <c r="F4" s="392" t="s">
        <v>423</v>
      </c>
      <c r="G4" s="105"/>
      <c r="H4" s="105"/>
      <c r="I4" s="104"/>
      <c r="J4" s="104"/>
      <c r="K4" s="104"/>
    </row>
    <row r="5" spans="1:11" ht="13.5" customHeight="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 ht="13.5" customHeight="1">
      <c r="A6" s="396"/>
      <c r="B6" s="393">
        <f>VLOOKUP(A4,'18BD'!$B$2:$H$29,5,0)</f>
        <v>3604518</v>
      </c>
      <c r="C6" s="393" t="str">
        <f>VLOOKUP(A4,'18BD'!$B$2:$H$29,6,0)</f>
        <v>佐藤　伸吾</v>
      </c>
      <c r="D6" s="394" t="s">
        <v>422</v>
      </c>
      <c r="E6" s="393" t="str">
        <f>VLOOKUP(A4,'18BD'!$B$2:$H$29,7,0)</f>
        <v>霞ヶ浦高</v>
      </c>
      <c r="F6" s="395" t="s">
        <v>423</v>
      </c>
      <c r="G6" s="106"/>
      <c r="H6" s="105"/>
      <c r="I6" s="104"/>
      <c r="J6" s="104"/>
      <c r="K6" s="104"/>
    </row>
    <row r="7" spans="1:11" ht="13.5" customHeight="1">
      <c r="A7" s="396"/>
      <c r="B7" s="393"/>
      <c r="C7" s="393"/>
      <c r="D7" s="394"/>
      <c r="E7" s="393"/>
      <c r="F7" s="395"/>
      <c r="G7" s="107"/>
      <c r="H7" s="108"/>
      <c r="I7" s="104"/>
      <c r="J7" s="104"/>
      <c r="K7" s="104"/>
    </row>
    <row r="8" spans="1:11" ht="13.5" customHeight="1">
      <c r="A8" s="396">
        <v>2</v>
      </c>
      <c r="B8" s="390">
        <f>VLOOKUP(A8,'18BD'!$B$2:$H$29,2,0)</f>
        <v>3604709</v>
      </c>
      <c r="C8" s="390" t="str">
        <f>VLOOKUP(A8,'18BD'!$B$2:$H$29,3,0)</f>
        <v>竹野　海斗</v>
      </c>
      <c r="D8" s="391" t="s">
        <v>422</v>
      </c>
      <c r="E8" s="390" t="str">
        <f>VLOOKUP(A8,'18BD'!$B$2:$H$29,4,0)</f>
        <v>霞ヶ浦高</v>
      </c>
      <c r="F8" s="392" t="s">
        <v>423</v>
      </c>
      <c r="G8" s="107"/>
      <c r="H8" s="106"/>
      <c r="I8" s="104"/>
      <c r="J8" s="104"/>
      <c r="K8" s="104"/>
    </row>
    <row r="9" spans="1:11" ht="13.5" customHeight="1">
      <c r="A9" s="396"/>
      <c r="B9" s="390"/>
      <c r="C9" s="390"/>
      <c r="D9" s="391"/>
      <c r="E9" s="390"/>
      <c r="F9" s="392"/>
      <c r="G9" s="109"/>
      <c r="H9" s="107"/>
      <c r="I9" s="104"/>
      <c r="J9" s="104"/>
      <c r="K9" s="104"/>
    </row>
    <row r="10" spans="1:11" ht="13.5" customHeight="1">
      <c r="A10" s="396"/>
      <c r="B10" s="393">
        <f>VLOOKUP(A8,'18BD'!$B$2:$H$29,5,0)</f>
        <v>3604748</v>
      </c>
      <c r="C10" s="393" t="str">
        <f>VLOOKUP(A8,'18BD'!$B$2:$H$29,6,0)</f>
        <v>水町　隼也</v>
      </c>
      <c r="D10" s="394" t="s">
        <v>422</v>
      </c>
      <c r="E10" s="393" t="str">
        <f>VLOOKUP(A8,'18BD'!$B$2:$H$29,7,0)</f>
        <v>東洋牛久高</v>
      </c>
      <c r="F10" s="395" t="s">
        <v>423</v>
      </c>
      <c r="G10" s="105"/>
      <c r="H10" s="107"/>
      <c r="I10" s="104"/>
      <c r="J10" s="104"/>
      <c r="K10" s="104"/>
    </row>
    <row r="11" spans="1:11" ht="13.5" customHeight="1">
      <c r="A11" s="396"/>
      <c r="B11" s="393"/>
      <c r="C11" s="393"/>
      <c r="D11" s="394"/>
      <c r="E11" s="393"/>
      <c r="F11" s="395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89"/>
      <c r="C12" s="389" t="s">
        <v>555</v>
      </c>
      <c r="D12" s="391" t="s">
        <v>422</v>
      </c>
      <c r="E12" s="390"/>
      <c r="F12" s="392" t="s">
        <v>423</v>
      </c>
      <c r="G12" s="105"/>
      <c r="H12" s="107"/>
      <c r="I12" s="111"/>
      <c r="J12" s="104"/>
      <c r="K12" s="104"/>
    </row>
    <row r="13" spans="1:11" ht="13.5" customHeight="1">
      <c r="A13" s="396"/>
      <c r="B13" s="389"/>
      <c r="C13" s="389"/>
      <c r="D13" s="391"/>
      <c r="E13" s="390"/>
      <c r="F13" s="392"/>
      <c r="G13" s="108"/>
      <c r="H13" s="107"/>
      <c r="I13" s="112"/>
      <c r="J13" s="104"/>
      <c r="K13" s="104"/>
    </row>
    <row r="14" spans="1:11" ht="13.5" customHeight="1">
      <c r="A14" s="396"/>
      <c r="B14" s="389"/>
      <c r="C14" s="389"/>
      <c r="D14" s="394" t="s">
        <v>422</v>
      </c>
      <c r="E14" s="393"/>
      <c r="F14" s="395" t="s">
        <v>423</v>
      </c>
      <c r="G14" s="106"/>
      <c r="H14" s="113"/>
      <c r="I14" s="112"/>
      <c r="J14" s="104"/>
      <c r="K14" s="104"/>
    </row>
    <row r="15" spans="1:11" ht="13.5" customHeight="1">
      <c r="A15" s="396"/>
      <c r="B15" s="389"/>
      <c r="C15" s="389"/>
      <c r="D15" s="394"/>
      <c r="E15" s="393"/>
      <c r="F15" s="395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89"/>
      <c r="C16" s="389" t="s">
        <v>556</v>
      </c>
      <c r="D16" s="391" t="s">
        <v>422</v>
      </c>
      <c r="E16" s="390"/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89"/>
      <c r="C17" s="389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89"/>
      <c r="C18" s="389"/>
      <c r="D18" s="394" t="s">
        <v>422</v>
      </c>
      <c r="E18" s="393"/>
      <c r="F18" s="395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89"/>
      <c r="C19" s="389"/>
      <c r="D19" s="394"/>
      <c r="E19" s="393"/>
      <c r="F19" s="395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VLOOKUP(A20,'18BD'!$B$2:$H$29,2,0)</f>
        <v>3603722</v>
      </c>
      <c r="C20" s="390" t="str">
        <f>VLOOKUP(A20,'18BD'!$B$2:$H$29,3,0)</f>
        <v>申　乾浩</v>
      </c>
      <c r="D20" s="391" t="s">
        <v>422</v>
      </c>
      <c r="E20" s="390" t="str">
        <f>VLOOKUP(A20,'18BD'!$B$2:$H$29,4,0)</f>
        <v>KCJTA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93">
        <f>VLOOKUP(A20,'18BD'!$B$2:$H$29,5,0)</f>
        <v>3603840</v>
      </c>
      <c r="C22" s="393" t="str">
        <f>VLOOKUP(A20,'18BD'!$B$2:$H$29,6,0)</f>
        <v>遠藤　悠馬</v>
      </c>
      <c r="D22" s="394" t="s">
        <v>422</v>
      </c>
      <c r="E22" s="393" t="str">
        <f>VLOOKUP(A20,'18BD'!$B$2:$H$29,7,0)</f>
        <v>テニスポート波崎</v>
      </c>
      <c r="F22" s="395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557</v>
      </c>
      <c r="D24" s="391" t="s">
        <v>422</v>
      </c>
      <c r="E24" s="390"/>
      <c r="F24" s="392" t="s">
        <v>423</v>
      </c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0"/>
      <c r="F25" s="392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4" t="s">
        <v>422</v>
      </c>
      <c r="E26" s="393"/>
      <c r="F26" s="395" t="s">
        <v>423</v>
      </c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4"/>
      <c r="E27" s="393"/>
      <c r="F27" s="395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VLOOKUP(A28,'18BD'!$B$2:$H$29,2,0)</f>
        <v>3604684</v>
      </c>
      <c r="C28" s="390" t="str">
        <f>VLOOKUP(A28,'18BD'!$B$2:$H$29,3,0)</f>
        <v>真尾　亮佑</v>
      </c>
      <c r="D28" s="391" t="s">
        <v>422</v>
      </c>
      <c r="E28" s="390" t="str">
        <f>VLOOKUP(A28,'18BD'!$B$2:$H$29,4,0)</f>
        <v>ＮＦＳＣ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93">
        <f>VLOOKUP(A28,'18BD'!$B$2:$H$29,5,0)</f>
        <v>3604683</v>
      </c>
      <c r="C30" s="393" t="str">
        <f>VLOOKUP(A28,'18BD'!$B$2:$H$29,6,0)</f>
        <v>黒澤　聡</v>
      </c>
      <c r="D30" s="394" t="s">
        <v>422</v>
      </c>
      <c r="E30" s="393" t="str">
        <f>VLOOKUP(A28,'18BD'!$B$2:$H$29,7,0)</f>
        <v>エースＴＡ</v>
      </c>
      <c r="F30" s="395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89"/>
      <c r="C32" s="389" t="s">
        <v>558</v>
      </c>
      <c r="D32" s="391" t="s">
        <v>422</v>
      </c>
      <c r="E32" s="390"/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89"/>
      <c r="C33" s="389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89"/>
      <c r="C34" s="389"/>
      <c r="D34" s="394" t="s">
        <v>422</v>
      </c>
      <c r="E34" s="393"/>
      <c r="F34" s="395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89"/>
      <c r="C35" s="389"/>
      <c r="D35" s="394"/>
      <c r="E35" s="393"/>
      <c r="F35" s="395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VLOOKUP(A36,'18BD'!$B$2:$H$29,2,0)</f>
        <v>3603838</v>
      </c>
      <c r="C36" s="390" t="str">
        <f>VLOOKUP(A36,'18BD'!$B$2:$H$29,3,0)</f>
        <v>宇土　晟矢</v>
      </c>
      <c r="D36" s="391" t="s">
        <v>422</v>
      </c>
      <c r="E36" s="390" t="str">
        <f>VLOOKUP(A36,'18BD'!$B$2:$H$29,4,0)</f>
        <v>東洋大牛久高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93">
        <f>VLOOKUP(A36,'18BD'!$B$2:$H$29,5,0)</f>
        <v>3604600</v>
      </c>
      <c r="C38" s="393" t="str">
        <f>VLOOKUP(A36,'18BD'!$B$2:$H$29,6,0)</f>
        <v>鳥羽　和樹</v>
      </c>
      <c r="D38" s="394" t="s">
        <v>422</v>
      </c>
      <c r="E38" s="393" t="str">
        <f>VLOOKUP(A36,'18BD'!$B$2:$H$29,7,0)</f>
        <v>霞ヶ浦高</v>
      </c>
      <c r="F38" s="395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93"/>
      <c r="C39" s="393"/>
      <c r="D39" s="394"/>
      <c r="E39" s="393"/>
      <c r="F39" s="395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VLOOKUP(A40,'18BD'!$B$2:$H$29,2,0)</f>
        <v>3604060</v>
      </c>
      <c r="C40" s="390" t="str">
        <f>VLOOKUP(A40,'18BD'!$B$2:$H$29,3,0)</f>
        <v>柴崎　航平</v>
      </c>
      <c r="D40" s="391" t="s">
        <v>422</v>
      </c>
      <c r="E40" s="390" t="str">
        <f>VLOOKUP(A40,'18BD'!$B$2:$H$29,4,0)</f>
        <v>サンスポーツ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93">
        <f>VLOOKUP(A40,'18BD'!$B$2:$H$29,5,0)</f>
        <v>3603977</v>
      </c>
      <c r="C42" s="393" t="str">
        <f>VLOOKUP(A40,'18BD'!$B$2:$H$29,6,0)</f>
        <v>鬼澤　諒介</v>
      </c>
      <c r="D42" s="394" t="s">
        <v>422</v>
      </c>
      <c r="E42" s="393" t="str">
        <f>VLOOKUP(A40,'18BD'!$B$2:$H$29,7,0)</f>
        <v>江戸取高</v>
      </c>
      <c r="F42" s="395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93"/>
      <c r="C43" s="393"/>
      <c r="D43" s="394"/>
      <c r="E43" s="393"/>
      <c r="F43" s="395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90">
        <f>VLOOKUP(A44,'18BD'!$B$2:$H$29,2,0)</f>
        <v>3604146</v>
      </c>
      <c r="C44" s="390" t="str">
        <f>VLOOKUP(A44,'18BD'!$B$2:$H$29,3,0)</f>
        <v>鈴木　奏</v>
      </c>
      <c r="D44" s="391" t="s">
        <v>422</v>
      </c>
      <c r="E44" s="390" t="str">
        <f>VLOOKUP(A44,'18BD'!$B$2:$H$29,4,0)</f>
        <v>エースTA</v>
      </c>
      <c r="F44" s="392" t="s">
        <v>423</v>
      </c>
      <c r="G44" s="105"/>
      <c r="H44" s="107"/>
      <c r="I44" s="111"/>
      <c r="J44" s="112"/>
      <c r="K44" s="120"/>
    </row>
    <row r="45" spans="1:11" ht="13.5" customHeight="1">
      <c r="A45" s="396"/>
      <c r="B45" s="390"/>
      <c r="C45" s="390"/>
      <c r="D45" s="391"/>
      <c r="E45" s="390"/>
      <c r="F45" s="392"/>
      <c r="G45" s="108"/>
      <c r="H45" s="107"/>
      <c r="I45" s="112"/>
      <c r="J45" s="112"/>
      <c r="K45" s="120"/>
    </row>
    <row r="46" spans="1:11" ht="13.5" customHeight="1">
      <c r="A46" s="396"/>
      <c r="B46" s="393">
        <f>VLOOKUP(A44,'18BD'!$B$2:$H$29,5,0)</f>
        <v>3604085</v>
      </c>
      <c r="C46" s="393" t="str">
        <f>VLOOKUP(A44,'18BD'!$B$2:$H$29,6,0)</f>
        <v>高橋　宏往</v>
      </c>
      <c r="D46" s="394" t="s">
        <v>422</v>
      </c>
      <c r="E46" s="393" t="str">
        <f>VLOOKUP(A44,'18BD'!$B$2:$H$29,7,0)</f>
        <v>エースTA</v>
      </c>
      <c r="F46" s="395" t="s">
        <v>423</v>
      </c>
      <c r="G46" s="106"/>
      <c r="H46" s="113"/>
      <c r="I46" s="112"/>
      <c r="J46" s="112"/>
      <c r="K46" s="120"/>
    </row>
    <row r="47" spans="1:11" ht="13.5" customHeight="1">
      <c r="A47" s="396"/>
      <c r="B47" s="393"/>
      <c r="C47" s="393"/>
      <c r="D47" s="394"/>
      <c r="E47" s="393"/>
      <c r="F47" s="395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VLOOKUP(A48,'18BD'!$B$2:$H$29,2,0)</f>
        <v>3604613</v>
      </c>
      <c r="C48" s="390" t="str">
        <f>VLOOKUP(A48,'18BD'!$B$2:$H$29,3,0)</f>
        <v>島田　良太</v>
      </c>
      <c r="D48" s="391" t="s">
        <v>422</v>
      </c>
      <c r="E48" s="390" t="str">
        <f>VLOOKUP(A48,'18BD'!$B$2:$H$29,4,0)</f>
        <v>霞ヶ浦高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93">
        <f>VLOOKUP(A48,'18BD'!$B$2:$H$29,5,0)</f>
        <v>3604611</v>
      </c>
      <c r="C50" s="393" t="str">
        <f>VLOOKUP(A48,'18BD'!$B$2:$H$29,6,0)</f>
        <v>下坂　俊裕</v>
      </c>
      <c r="D50" s="394" t="s">
        <v>422</v>
      </c>
      <c r="E50" s="393" t="str">
        <f>VLOOKUP(A48,'18BD'!$B$2:$H$29,7,0)</f>
        <v>霞ヶ浦高</v>
      </c>
      <c r="F50" s="395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93"/>
      <c r="C51" s="393"/>
      <c r="D51" s="394"/>
      <c r="E51" s="393"/>
      <c r="F51" s="395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90">
        <f>VLOOKUP(A52,'18BD'!$B$2:$H$29,2,0)</f>
        <v>3604300</v>
      </c>
      <c r="C52" s="390" t="str">
        <f>VLOOKUP(A52,'18BD'!$B$2:$H$29,3,0)</f>
        <v>和田　祐人</v>
      </c>
      <c r="D52" s="391" t="s">
        <v>422</v>
      </c>
      <c r="E52" s="390" t="str">
        <f>VLOOKUP(A52,'18BD'!$B$2:$H$29,4,0)</f>
        <v>大洗ビーチTC</v>
      </c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90"/>
      <c r="C53" s="390"/>
      <c r="D53" s="391"/>
      <c r="E53" s="390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93">
        <f>VLOOKUP(A52,'18BD'!$B$2:$H$29,5,0)</f>
        <v>3604313</v>
      </c>
      <c r="C54" s="393" t="str">
        <f>VLOOKUP(A52,'18BD'!$B$2:$H$29,6,0)</f>
        <v>佐藤　温貴</v>
      </c>
      <c r="D54" s="394" t="s">
        <v>422</v>
      </c>
      <c r="E54" s="393" t="str">
        <f>VLOOKUP(A52,'18BD'!$B$2:$H$29,7,0)</f>
        <v>大洗ビーチTC</v>
      </c>
      <c r="F54" s="395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93"/>
      <c r="C55" s="393"/>
      <c r="D55" s="394"/>
      <c r="E55" s="393"/>
      <c r="F55" s="395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90">
        <f>VLOOKUP(A56,'18BD'!$B$2:$H$29,2,0)</f>
        <v>4603999</v>
      </c>
      <c r="C56" s="390" t="str">
        <f>VLOOKUP(A56,'18BD'!$B$2:$H$29,3,0)</f>
        <v>大島　一将</v>
      </c>
      <c r="D56" s="391" t="s">
        <v>422</v>
      </c>
      <c r="E56" s="390" t="str">
        <f>VLOOKUP(A56,'18BD'!$B$2:$H$29,4,0)</f>
        <v>霞ヶ浦高</v>
      </c>
      <c r="F56" s="392" t="s">
        <v>423</v>
      </c>
      <c r="G56" s="107"/>
      <c r="H56" s="106"/>
      <c r="I56" s="112"/>
      <c r="J56" s="104"/>
      <c r="K56" s="120"/>
    </row>
    <row r="57" spans="1:11" ht="13.5" customHeight="1">
      <c r="A57" s="396"/>
      <c r="B57" s="390"/>
      <c r="C57" s="390"/>
      <c r="D57" s="391"/>
      <c r="E57" s="390"/>
      <c r="F57" s="392"/>
      <c r="G57" s="109"/>
      <c r="H57" s="107"/>
      <c r="I57" s="112"/>
      <c r="J57" s="104"/>
      <c r="K57" s="120"/>
    </row>
    <row r="58" spans="1:11" ht="13.5" customHeight="1">
      <c r="A58" s="396"/>
      <c r="B58" s="393">
        <f>VLOOKUP(A56,'18BD'!$B$2:$H$29,5,0)</f>
        <v>3604649</v>
      </c>
      <c r="C58" s="393" t="str">
        <f>VLOOKUP(A56,'18BD'!$B$2:$H$29,6,0)</f>
        <v>渡辺　岳</v>
      </c>
      <c r="D58" s="394" t="s">
        <v>422</v>
      </c>
      <c r="E58" s="393" t="str">
        <f>VLOOKUP(A56,'18BD'!$B$2:$H$29,7,0)</f>
        <v>霞ヶ浦高</v>
      </c>
      <c r="F58" s="395" t="s">
        <v>423</v>
      </c>
      <c r="G58" s="105"/>
      <c r="H58" s="107"/>
      <c r="I58" s="112"/>
      <c r="J58" s="104"/>
      <c r="K58" s="120"/>
    </row>
    <row r="59" spans="1:11" ht="13.5" customHeight="1">
      <c r="A59" s="396"/>
      <c r="B59" s="393"/>
      <c r="C59" s="393"/>
      <c r="D59" s="394"/>
      <c r="E59" s="393"/>
      <c r="F59" s="395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90">
        <f>VLOOKUP(A60,'18BD'!$B$2:$H$29,2,0)</f>
        <v>3604628</v>
      </c>
      <c r="C60" s="390" t="str">
        <f>VLOOKUP(A60,'18BD'!$B$2:$H$29,3,0)</f>
        <v>宮崎　史嗣</v>
      </c>
      <c r="D60" s="391" t="s">
        <v>422</v>
      </c>
      <c r="E60" s="390" t="str">
        <f>VLOOKUP(A60,'18BD'!$B$2:$H$29,4,0)</f>
        <v>東洋大牛久高</v>
      </c>
      <c r="F60" s="392" t="s">
        <v>423</v>
      </c>
      <c r="G60" s="105"/>
      <c r="H60" s="107"/>
      <c r="I60" s="104"/>
      <c r="J60" s="104"/>
      <c r="K60" s="120"/>
    </row>
    <row r="61" spans="1:11" ht="13.5" customHeight="1">
      <c r="A61" s="396"/>
      <c r="B61" s="390"/>
      <c r="C61" s="390"/>
      <c r="D61" s="391"/>
      <c r="E61" s="390"/>
      <c r="F61" s="392"/>
      <c r="G61" s="108"/>
      <c r="H61" s="107"/>
      <c r="I61" s="104"/>
      <c r="J61" s="104"/>
      <c r="K61" s="120"/>
    </row>
    <row r="62" spans="1:11" ht="13.5" customHeight="1">
      <c r="A62" s="396"/>
      <c r="B62" s="393">
        <f>VLOOKUP(A60,'18BD'!$B$2:$H$29,5,0)</f>
        <v>3604194</v>
      </c>
      <c r="C62" s="393" t="str">
        <f>VLOOKUP(A60,'18BD'!$B$2:$H$29,6,0)</f>
        <v>出山　璃久</v>
      </c>
      <c r="D62" s="394" t="s">
        <v>422</v>
      </c>
      <c r="E62" s="393" t="str">
        <f>VLOOKUP(A60,'18BD'!$B$2:$H$29,7,0)</f>
        <v>東洋大牛久高</v>
      </c>
      <c r="F62" s="395" t="s">
        <v>423</v>
      </c>
      <c r="G62" s="106"/>
      <c r="H62" s="113"/>
      <c r="I62" s="104"/>
      <c r="J62" s="104"/>
      <c r="K62" s="120"/>
    </row>
    <row r="63" spans="1:11" ht="13.5" customHeight="1">
      <c r="A63" s="396"/>
      <c r="B63" s="393"/>
      <c r="C63" s="393"/>
      <c r="D63" s="394"/>
      <c r="E63" s="393"/>
      <c r="F63" s="395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VLOOKUP(A64,'18BD'!$B$2:$H$29,2,0)</f>
        <v>3603833</v>
      </c>
      <c r="C64" s="390" t="str">
        <f>VLOOKUP(A64,'18BD'!$B$2:$H$29,3,0)</f>
        <v>藤原　大生</v>
      </c>
      <c r="D64" s="391" t="s">
        <v>422</v>
      </c>
      <c r="E64" s="390" t="str">
        <f>VLOOKUP(A64,'18BD'!$B$2:$H$29,4,0)</f>
        <v>東洋大牛久高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93">
        <f>VLOOKUP(A64,'18BD'!$B$2:$H$29,5,0)</f>
        <v>3603634</v>
      </c>
      <c r="C66" s="393" t="str">
        <f>VLOOKUP(A64,'18BD'!$B$2:$H$29,6,0)</f>
        <v>大久保　恵将</v>
      </c>
      <c r="D66" s="394" t="s">
        <v>422</v>
      </c>
      <c r="E66" s="393" t="str">
        <f>VLOOKUP(A64,'18BD'!$B$2:$H$29,7,0)</f>
        <v>東洋大牛久高</v>
      </c>
      <c r="F66" s="395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93"/>
      <c r="C67" s="393"/>
      <c r="D67" s="394"/>
      <c r="E67" s="393"/>
      <c r="F67" s="395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68">
    <mergeCell ref="C12:C15"/>
    <mergeCell ref="B12:B15"/>
    <mergeCell ref="C16:C19"/>
    <mergeCell ref="B16:B19"/>
    <mergeCell ref="C24:C27"/>
    <mergeCell ref="B24:B27"/>
    <mergeCell ref="C32:C35"/>
    <mergeCell ref="B32:B35"/>
    <mergeCell ref="B6:B7"/>
    <mergeCell ref="C6:C7"/>
    <mergeCell ref="B10:B11"/>
    <mergeCell ref="C10:C11"/>
    <mergeCell ref="D6:D7"/>
    <mergeCell ref="E6:E7"/>
    <mergeCell ref="F6:F7"/>
    <mergeCell ref="A4:A7"/>
    <mergeCell ref="B4:B5"/>
    <mergeCell ref="C4:C5"/>
    <mergeCell ref="D4:D5"/>
    <mergeCell ref="E4:E5"/>
    <mergeCell ref="F4:F5"/>
    <mergeCell ref="D10:D11"/>
    <mergeCell ref="E10:E11"/>
    <mergeCell ref="F10:F11"/>
    <mergeCell ref="A8:A11"/>
    <mergeCell ref="B8:B9"/>
    <mergeCell ref="C8:C9"/>
    <mergeCell ref="D8:D9"/>
    <mergeCell ref="E8:E9"/>
    <mergeCell ref="F8:F9"/>
    <mergeCell ref="D14:D15"/>
    <mergeCell ref="E14:E15"/>
    <mergeCell ref="F14:F15"/>
    <mergeCell ref="A12:A15"/>
    <mergeCell ref="D12:D13"/>
    <mergeCell ref="E12:E13"/>
    <mergeCell ref="F12:F13"/>
    <mergeCell ref="A20:A23"/>
    <mergeCell ref="B22:B23"/>
    <mergeCell ref="C22:C23"/>
    <mergeCell ref="D18:D19"/>
    <mergeCell ref="E18:E19"/>
    <mergeCell ref="F18:F19"/>
    <mergeCell ref="A16:A19"/>
    <mergeCell ref="D16:D17"/>
    <mergeCell ref="E16:E17"/>
    <mergeCell ref="F16:F17"/>
    <mergeCell ref="D22:D23"/>
    <mergeCell ref="E22:E23"/>
    <mergeCell ref="F22:F23"/>
    <mergeCell ref="B20:B21"/>
    <mergeCell ref="C20:C21"/>
    <mergeCell ref="D20:D21"/>
    <mergeCell ref="E20:E21"/>
    <mergeCell ref="F20:F21"/>
    <mergeCell ref="C28:C29"/>
    <mergeCell ref="D28:D29"/>
    <mergeCell ref="E28:E29"/>
    <mergeCell ref="F28:F29"/>
    <mergeCell ref="D26:D27"/>
    <mergeCell ref="E26:E27"/>
    <mergeCell ref="F26:F27"/>
    <mergeCell ref="A24:A27"/>
    <mergeCell ref="D24:D25"/>
    <mergeCell ref="E24:E25"/>
    <mergeCell ref="F24:F25"/>
    <mergeCell ref="F32:F33"/>
    <mergeCell ref="D34:D35"/>
    <mergeCell ref="E34:E35"/>
    <mergeCell ref="F34:F35"/>
    <mergeCell ref="A32:A35"/>
    <mergeCell ref="D30:D31"/>
    <mergeCell ref="E30:E31"/>
    <mergeCell ref="F30:F31"/>
    <mergeCell ref="D32:D33"/>
    <mergeCell ref="E32:E33"/>
    <mergeCell ref="A28:A31"/>
    <mergeCell ref="B30:B31"/>
    <mergeCell ref="C30:C31"/>
    <mergeCell ref="B28:B29"/>
    <mergeCell ref="B38:B39"/>
    <mergeCell ref="C38:C39"/>
    <mergeCell ref="D38:D39"/>
    <mergeCell ref="E38:E39"/>
    <mergeCell ref="F38:F39"/>
    <mergeCell ref="A36:A39"/>
    <mergeCell ref="B36:B37"/>
    <mergeCell ref="C36:C37"/>
    <mergeCell ref="D36:D37"/>
    <mergeCell ref="E36:E37"/>
    <mergeCell ref="F36:F37"/>
    <mergeCell ref="A40:A43"/>
    <mergeCell ref="B40:B41"/>
    <mergeCell ref="C40:C41"/>
    <mergeCell ref="A44:A47"/>
    <mergeCell ref="D40:D41"/>
    <mergeCell ref="E40:E41"/>
    <mergeCell ref="F40:F41"/>
    <mergeCell ref="B42:B43"/>
    <mergeCell ref="C42:C43"/>
    <mergeCell ref="D42:D43"/>
    <mergeCell ref="E42:E43"/>
    <mergeCell ref="D46:D47"/>
    <mergeCell ref="E46:E47"/>
    <mergeCell ref="F46:F47"/>
    <mergeCell ref="B44:B45"/>
    <mergeCell ref="C44:C45"/>
    <mergeCell ref="B46:B47"/>
    <mergeCell ref="C46:C47"/>
    <mergeCell ref="F42:F43"/>
    <mergeCell ref="D44:D45"/>
    <mergeCell ref="E44:E45"/>
    <mergeCell ref="F44:F45"/>
    <mergeCell ref="F50:F51"/>
    <mergeCell ref="F56:F57"/>
    <mergeCell ref="A48:A51"/>
    <mergeCell ref="B48:B49"/>
    <mergeCell ref="C48:C49"/>
    <mergeCell ref="B52:B53"/>
    <mergeCell ref="C52:C53"/>
    <mergeCell ref="D48:D49"/>
    <mergeCell ref="E48:E49"/>
    <mergeCell ref="F48:F49"/>
    <mergeCell ref="D52:D53"/>
    <mergeCell ref="E52:E53"/>
    <mergeCell ref="F52:F53"/>
    <mergeCell ref="B50:B51"/>
    <mergeCell ref="C50:C51"/>
    <mergeCell ref="D50:D51"/>
    <mergeCell ref="E50:E51"/>
    <mergeCell ref="B58:B59"/>
    <mergeCell ref="C58:C59"/>
    <mergeCell ref="D58:D59"/>
    <mergeCell ref="E58:E59"/>
    <mergeCell ref="F58:F59"/>
    <mergeCell ref="A56:A59"/>
    <mergeCell ref="D54:D55"/>
    <mergeCell ref="E54:E55"/>
    <mergeCell ref="F54:F55"/>
    <mergeCell ref="B56:B57"/>
    <mergeCell ref="C56:C57"/>
    <mergeCell ref="D56:D57"/>
    <mergeCell ref="E56:E57"/>
    <mergeCell ref="A52:A55"/>
    <mergeCell ref="B54:B55"/>
    <mergeCell ref="C54:C55"/>
    <mergeCell ref="D66:D67"/>
    <mergeCell ref="E66:E67"/>
    <mergeCell ref="F66:F67"/>
    <mergeCell ref="A64:A67"/>
    <mergeCell ref="B64:B65"/>
    <mergeCell ref="C64:C65"/>
    <mergeCell ref="F62:F63"/>
    <mergeCell ref="D64:D65"/>
    <mergeCell ref="E64:E65"/>
    <mergeCell ref="F64:F65"/>
    <mergeCell ref="A60:A63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B66:B67"/>
    <mergeCell ref="C66:C67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3652531</v>
      </c>
      <c r="D2" s="4" t="s">
        <v>79</v>
      </c>
      <c r="E2" s="14" t="str">
        <f>IF([1]確認書!$H$4="","",IF(C2="","",[1]確認書!$H$4))</f>
        <v>東洋大牛久高</v>
      </c>
      <c r="F2">
        <v>2410</v>
      </c>
    </row>
    <row r="3" spans="1:6">
      <c r="A3" s="4">
        <v>2</v>
      </c>
      <c r="B3" s="4">
        <v>32</v>
      </c>
      <c r="C3" s="24">
        <v>3652266</v>
      </c>
      <c r="D3" s="25" t="s">
        <v>285</v>
      </c>
      <c r="E3" s="26" t="str">
        <f>IF([14]確認書!$H$4="","",IF(C3="","",[14]確認書!$H$4))</f>
        <v>ＮＪＴＣ</v>
      </c>
      <c r="F3">
        <v>876</v>
      </c>
    </row>
    <row r="4" spans="1:6">
      <c r="A4" s="4">
        <v>3</v>
      </c>
      <c r="B4" s="4">
        <v>9</v>
      </c>
      <c r="C4" s="12">
        <v>3652307</v>
      </c>
      <c r="D4" s="4" t="s">
        <v>101</v>
      </c>
      <c r="E4" s="14" t="str">
        <f>IF([3]確認書!$H$4="","",IF(C4="","",[3]確認書!$H$4))</f>
        <v>霞ヶ浦高</v>
      </c>
      <c r="F4">
        <v>817</v>
      </c>
    </row>
    <row r="5" spans="1:6">
      <c r="A5" s="4">
        <v>4</v>
      </c>
      <c r="B5" s="4">
        <v>24</v>
      </c>
      <c r="C5" s="12">
        <v>3652308</v>
      </c>
      <c r="D5" s="4" t="s">
        <v>131</v>
      </c>
      <c r="E5" s="14" t="str">
        <f>IF([15]確認書!$H$4="","",IF(C5="","",[15]確認書!$H$4))</f>
        <v>Asch T.A</v>
      </c>
      <c r="F5">
        <v>554</v>
      </c>
    </row>
    <row r="6" spans="1:6">
      <c r="A6" s="4">
        <v>5</v>
      </c>
      <c r="B6" s="4">
        <v>17</v>
      </c>
      <c r="C6" s="12">
        <v>3652165</v>
      </c>
      <c r="D6" s="4" t="s">
        <v>102</v>
      </c>
      <c r="E6" s="14" t="str">
        <f>IF([3]確認書!$H$4="","",IF(C6="","",[3]確認書!$H$4))</f>
        <v>霞ヶ浦高</v>
      </c>
      <c r="F6">
        <v>534</v>
      </c>
    </row>
    <row r="7" spans="1:6">
      <c r="A7" s="4">
        <v>6</v>
      </c>
      <c r="B7" s="4">
        <v>8</v>
      </c>
      <c r="C7" s="12">
        <v>3652542</v>
      </c>
      <c r="D7" s="4" t="s">
        <v>132</v>
      </c>
      <c r="E7" s="14" t="str">
        <f>IF([15]確認書!$H$4="","",IF(C7="","",[15]確認書!$H$4))</f>
        <v>Asch T.A</v>
      </c>
      <c r="F7">
        <v>405</v>
      </c>
    </row>
    <row r="8" spans="1:6">
      <c r="A8" s="4">
        <v>7</v>
      </c>
      <c r="B8" s="4">
        <v>16</v>
      </c>
      <c r="C8" s="12">
        <v>3652173</v>
      </c>
      <c r="D8" s="4" t="s">
        <v>80</v>
      </c>
      <c r="E8" s="14" t="str">
        <f>IF([1]確認書!$H$4="","",IF(C8="","",[1]確認書!$H$4))</f>
        <v>東洋大牛久高</v>
      </c>
      <c r="F8">
        <v>395</v>
      </c>
    </row>
    <row r="9" spans="1:6">
      <c r="A9" s="4">
        <v>8</v>
      </c>
      <c r="B9" s="4">
        <v>25</v>
      </c>
      <c r="C9" s="12">
        <v>3652184</v>
      </c>
      <c r="D9" s="4" t="s">
        <v>224</v>
      </c>
      <c r="E9" s="14" t="str">
        <f>IF([4]確認書!$H$4="","",IF(C9="","",[4]確認書!$H$4))</f>
        <v>CSJ</v>
      </c>
      <c r="F9">
        <v>387</v>
      </c>
    </row>
    <row r="10" spans="1:6">
      <c r="A10" s="4">
        <v>9</v>
      </c>
      <c r="B10" s="4">
        <v>11</v>
      </c>
      <c r="C10" s="12">
        <v>3652525</v>
      </c>
      <c r="D10" s="4" t="s">
        <v>82</v>
      </c>
      <c r="E10" s="14" t="str">
        <f>IF([1]確認書!$H$4="","",IF(C10="","",[1]確認書!$H$4))</f>
        <v>東洋大牛久高</v>
      </c>
      <c r="F10">
        <v>386</v>
      </c>
    </row>
    <row r="11" spans="1:6">
      <c r="A11" s="4">
        <v>10</v>
      </c>
      <c r="B11" s="4">
        <v>13</v>
      </c>
      <c r="C11" s="12">
        <v>3652520</v>
      </c>
      <c r="D11" s="4" t="s">
        <v>12</v>
      </c>
      <c r="E11" s="14" t="s">
        <v>13</v>
      </c>
      <c r="F11">
        <v>346</v>
      </c>
    </row>
    <row r="12" spans="1:6">
      <c r="A12" s="4">
        <v>11</v>
      </c>
      <c r="B12" s="4">
        <v>5</v>
      </c>
      <c r="C12" s="12">
        <v>3652278</v>
      </c>
      <c r="D12" s="4" t="s">
        <v>81</v>
      </c>
      <c r="E12" s="14" t="str">
        <f>IF([1]確認書!$H$4="","",IF(C12="","",[1]確認書!$H$4))</f>
        <v>東洋大牛久高</v>
      </c>
      <c r="F12">
        <v>275</v>
      </c>
    </row>
    <row r="13" spans="1:6">
      <c r="A13" s="4">
        <v>12</v>
      </c>
      <c r="B13" s="4">
        <v>27</v>
      </c>
      <c r="C13" s="12">
        <v>3652385</v>
      </c>
      <c r="D13" s="4" t="s">
        <v>225</v>
      </c>
      <c r="E13" s="14" t="str">
        <f>IF([4]確認書!$H$4="","",IF(C13="","",[4]確認書!$H$4))</f>
        <v>CSJ</v>
      </c>
      <c r="F13">
        <v>180</v>
      </c>
    </row>
    <row r="14" spans="1:6">
      <c r="A14" s="4">
        <v>13</v>
      </c>
      <c r="B14" s="4">
        <v>22</v>
      </c>
      <c r="C14" s="24">
        <v>3652500</v>
      </c>
      <c r="D14" s="25" t="s">
        <v>380</v>
      </c>
      <c r="E14" s="26" t="str">
        <f>IF([2]確認書!$H$4="","",IF(C14="","",[2]確認書!$H$4))</f>
        <v>エースTA</v>
      </c>
      <c r="F14">
        <v>142</v>
      </c>
    </row>
    <row r="15" spans="1:6">
      <c r="A15" s="4">
        <v>14</v>
      </c>
      <c r="B15" s="4">
        <v>19</v>
      </c>
      <c r="C15" s="12">
        <v>3652405</v>
      </c>
      <c r="D15" s="4" t="s">
        <v>103</v>
      </c>
      <c r="E15" s="14" t="str">
        <f>IF([3]確認書!$H$4="","",IF(C15="","",[3]確認書!$H$4))</f>
        <v>霞ヶ浦高</v>
      </c>
      <c r="F15">
        <v>92</v>
      </c>
    </row>
    <row r="16" spans="1:6">
      <c r="A16" s="4">
        <v>15</v>
      </c>
      <c r="B16" s="4">
        <v>14</v>
      </c>
      <c r="C16" s="3">
        <v>3652591</v>
      </c>
      <c r="D16" s="4" t="s">
        <v>183</v>
      </c>
      <c r="E16" s="14" t="str">
        <f>IF([16]確認書!$H$4="","",IF(C16="","",[16]確認書!$H$4))</f>
        <v>茨キリ</v>
      </c>
      <c r="F16">
        <v>0</v>
      </c>
    </row>
    <row r="17" spans="1:6">
      <c r="A17" s="4">
        <v>16</v>
      </c>
      <c r="B17" s="4">
        <v>12</v>
      </c>
      <c r="C17" s="3">
        <v>3652592</v>
      </c>
      <c r="D17" s="4" t="s">
        <v>184</v>
      </c>
      <c r="E17" s="14" t="str">
        <f>IF([16]確認書!$H$4="","",IF(C17="","",[16]確認書!$H$4))</f>
        <v>茨キリ</v>
      </c>
      <c r="F17">
        <v>0</v>
      </c>
    </row>
    <row r="18" spans="1:6">
      <c r="A18" s="4">
        <v>17</v>
      </c>
      <c r="B18" s="4">
        <v>29</v>
      </c>
      <c r="C18" s="3">
        <v>3652593</v>
      </c>
      <c r="D18" s="4" t="s">
        <v>185</v>
      </c>
      <c r="E18" s="14" t="str">
        <f>IF([16]確認書!$H$4="","",IF(C18="","",[16]確認書!$H$4))</f>
        <v>茨キリ</v>
      </c>
      <c r="F18">
        <v>0</v>
      </c>
    </row>
    <row r="19" spans="1:6">
      <c r="A19" s="4">
        <v>18</v>
      </c>
      <c r="B19" s="4">
        <v>4</v>
      </c>
      <c r="C19" s="3">
        <v>3652594</v>
      </c>
      <c r="D19" s="4" t="s">
        <v>186</v>
      </c>
      <c r="E19" s="14" t="str">
        <f>IF([16]確認書!$H$4="","",IF(C19="","",[16]確認書!$H$4))</f>
        <v>茨キリ</v>
      </c>
      <c r="F19">
        <v>0</v>
      </c>
    </row>
    <row r="20" spans="1:6">
      <c r="A20" s="4">
        <v>19</v>
      </c>
      <c r="B20" s="4">
        <v>28</v>
      </c>
      <c r="C20" s="3">
        <v>3652595</v>
      </c>
      <c r="D20" s="4" t="s">
        <v>187</v>
      </c>
      <c r="E20" s="14" t="str">
        <f>IF([16]確認書!$H$4="","",IF(C20="","",[16]確認書!$H$4))</f>
        <v>茨キリ</v>
      </c>
      <c r="F20">
        <v>0</v>
      </c>
    </row>
    <row r="21" spans="1:6">
      <c r="A21" s="4">
        <v>20</v>
      </c>
      <c r="B21" s="4">
        <v>6</v>
      </c>
      <c r="C21" s="12">
        <v>3652577</v>
      </c>
      <c r="D21" s="4" t="s">
        <v>188</v>
      </c>
      <c r="E21" s="14" t="str">
        <f>IF([16]確認書!$H$4="","",IF(C21="","",[16]確認書!$H$4))</f>
        <v>茨キリ</v>
      </c>
      <c r="F21">
        <v>0</v>
      </c>
    </row>
    <row r="22" spans="1:6">
      <c r="A22" s="4">
        <v>21</v>
      </c>
      <c r="B22" s="4">
        <v>20</v>
      </c>
      <c r="C22" s="24">
        <v>3652590</v>
      </c>
      <c r="D22" s="25" t="s">
        <v>326</v>
      </c>
      <c r="E22" s="26" t="str">
        <f>IF([7]確認書!$H$4="","",IF(C22="","",[7]確認書!$H$4))</f>
        <v>江戸取高</v>
      </c>
      <c r="F22">
        <v>0</v>
      </c>
    </row>
    <row r="23" spans="1:6">
      <c r="A23" s="4">
        <v>22</v>
      </c>
      <c r="B23" s="4">
        <v>21</v>
      </c>
      <c r="C23" s="24">
        <v>3652589</v>
      </c>
      <c r="D23" s="25" t="s">
        <v>327</v>
      </c>
      <c r="E23" s="26" t="str">
        <f>IF([7]確認書!$H$4="","",IF(C23="","",[7]確認書!$H$4))</f>
        <v>江戸取高</v>
      </c>
      <c r="F23">
        <v>0</v>
      </c>
    </row>
    <row r="24" spans="1:6">
      <c r="A24" s="4">
        <v>23</v>
      </c>
      <c r="B24" s="4">
        <v>2</v>
      </c>
      <c r="C24" s="152" t="s">
        <v>488</v>
      </c>
      <c r="D24" s="152"/>
      <c r="E24" s="152"/>
    </row>
    <row r="25" spans="1:6">
      <c r="A25" s="4">
        <v>24</v>
      </c>
      <c r="B25" s="4">
        <v>31</v>
      </c>
      <c r="C25" s="152" t="s">
        <v>488</v>
      </c>
      <c r="D25" s="152"/>
      <c r="E25" s="152"/>
    </row>
    <row r="26" spans="1:6">
      <c r="A26" s="4">
        <v>25</v>
      </c>
      <c r="B26" s="4">
        <v>10</v>
      </c>
      <c r="C26" s="152" t="s">
        <v>488</v>
      </c>
      <c r="D26" s="152"/>
      <c r="E26" s="152"/>
    </row>
    <row r="27" spans="1:6">
      <c r="A27" s="4">
        <v>26</v>
      </c>
      <c r="B27" s="4">
        <v>23</v>
      </c>
      <c r="C27" s="152" t="s">
        <v>488</v>
      </c>
      <c r="D27" s="152"/>
      <c r="E27" s="152"/>
    </row>
    <row r="28" spans="1:6">
      <c r="A28" s="4">
        <v>27</v>
      </c>
      <c r="B28" s="4">
        <v>18</v>
      </c>
      <c r="C28" s="152" t="s">
        <v>488</v>
      </c>
      <c r="D28" s="152"/>
      <c r="E28" s="152"/>
    </row>
    <row r="29" spans="1:6">
      <c r="A29" s="4">
        <v>28</v>
      </c>
      <c r="B29" s="4">
        <v>7</v>
      </c>
      <c r="C29" s="152" t="s">
        <v>488</v>
      </c>
      <c r="D29" s="152"/>
      <c r="E29" s="152"/>
    </row>
    <row r="30" spans="1:6">
      <c r="A30" s="4">
        <v>29</v>
      </c>
      <c r="B30" s="4">
        <v>15</v>
      </c>
      <c r="C30" s="152" t="s">
        <v>488</v>
      </c>
      <c r="D30" s="152"/>
      <c r="E30" s="152"/>
    </row>
    <row r="31" spans="1:6">
      <c r="A31" s="4">
        <v>30</v>
      </c>
      <c r="B31" s="4">
        <v>26</v>
      </c>
      <c r="C31" s="152" t="s">
        <v>488</v>
      </c>
      <c r="D31" s="152"/>
      <c r="E31" s="152"/>
    </row>
    <row r="32" spans="1:6">
      <c r="A32" s="4">
        <v>31</v>
      </c>
      <c r="B32" s="4">
        <v>3</v>
      </c>
      <c r="C32" s="152" t="s">
        <v>488</v>
      </c>
      <c r="D32" s="152"/>
      <c r="E32" s="152"/>
    </row>
    <row r="33" spans="1:5">
      <c r="A33" s="4">
        <v>32</v>
      </c>
      <c r="B33" s="4">
        <v>30</v>
      </c>
      <c r="C33" s="152" t="s">
        <v>488</v>
      </c>
      <c r="D33" s="152"/>
      <c r="E33" s="152"/>
    </row>
  </sheetData>
  <sortState ref="A2:F23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125" customWidth="1"/>
    <col min="4" max="4" width="4.875" customWidth="1"/>
    <col min="5" max="5" width="13.3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443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VLOOKUP(A4,'18GS'!$B$2:$E$33,2,0)</f>
        <v>3652531</v>
      </c>
      <c r="C4" s="384" t="str">
        <f>VLOOKUP(A4,'18GS'!$B$2:$E$33,3,0)</f>
        <v>日暮　春香</v>
      </c>
      <c r="D4" s="385" t="s">
        <v>422</v>
      </c>
      <c r="E4" s="384" t="str">
        <f>VLOOKUP(A4,'18GS'!$B$2:$E$33,4,0)</f>
        <v>東洋大牛久高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/>
      <c r="C6" s="384" t="s">
        <v>530</v>
      </c>
      <c r="D6" s="387"/>
      <c r="E6" s="387"/>
      <c r="F6" s="387"/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7"/>
      <c r="E7" s="387"/>
      <c r="F7" s="387"/>
      <c r="G7" s="87"/>
      <c r="H7" s="97"/>
      <c r="I7" s="95"/>
      <c r="J7" s="87"/>
      <c r="K7" s="87"/>
      <c r="L7" s="87"/>
    </row>
    <row r="8" spans="1:12">
      <c r="A8" s="384">
        <v>3</v>
      </c>
      <c r="B8" s="384"/>
      <c r="C8" s="384" t="s">
        <v>530</v>
      </c>
      <c r="D8" s="387"/>
      <c r="E8" s="387"/>
      <c r="F8" s="387"/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7"/>
      <c r="E9" s="387"/>
      <c r="F9" s="387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VLOOKUP(A10,'18GS'!$B$2:$E$33,2,0)</f>
        <v>3652594</v>
      </c>
      <c r="C10" s="384" t="str">
        <f>VLOOKUP(A10,'18GS'!$B$2:$E$33,3,0)</f>
        <v>福田　聖奈</v>
      </c>
      <c r="D10" s="385" t="s">
        <v>422</v>
      </c>
      <c r="E10" s="384" t="str">
        <f>VLOOKUP(A10,'18GS'!$B$2:$E$33,4,0)</f>
        <v>茨キリ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VLOOKUP(A12,'18GS'!$B$2:$E$33,2,0)</f>
        <v>3652278</v>
      </c>
      <c r="C12" s="384" t="str">
        <f>VLOOKUP(A12,'18GS'!$B$2:$E$33,3,0)</f>
        <v>塚田　明夢</v>
      </c>
      <c r="D12" s="385" t="s">
        <v>422</v>
      </c>
      <c r="E12" s="384" t="str">
        <f>VLOOKUP(A12,'18GS'!$B$2:$E$33,4,0)</f>
        <v>東洋大牛久高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>
        <f>VLOOKUP(A14,'18GS'!$B$2:$E$33,2,0)</f>
        <v>3652577</v>
      </c>
      <c r="C14" s="384" t="str">
        <f>VLOOKUP(A14,'18GS'!$B$2:$E$33,3,0)</f>
        <v>小泉　結麻</v>
      </c>
      <c r="D14" s="385" t="s">
        <v>422</v>
      </c>
      <c r="E14" s="384" t="str">
        <f>VLOOKUP(A14,'18GS'!$B$2:$E$33,4,0)</f>
        <v>茨キリ</v>
      </c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/>
      <c r="C16" s="384" t="s">
        <v>530</v>
      </c>
      <c r="D16" s="387"/>
      <c r="E16" s="387"/>
      <c r="F16" s="387"/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7"/>
      <c r="E17" s="387"/>
      <c r="F17" s="387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VLOOKUP(A18,'18GS'!$B$2:$E$33,2,0)</f>
        <v>3652542</v>
      </c>
      <c r="C18" s="384" t="str">
        <f>VLOOKUP(A18,'18GS'!$B$2:$E$33,3,0)</f>
        <v>寺田　未空</v>
      </c>
      <c r="D18" s="385" t="s">
        <v>422</v>
      </c>
      <c r="E18" s="384" t="str">
        <f>VLOOKUP(A18,'18GS'!$B$2:$E$33,4,0)</f>
        <v>Asch T.A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VLOOKUP(A20,'18GS'!$B$2:$E$33,2,0)</f>
        <v>3652307</v>
      </c>
      <c r="C20" s="384" t="str">
        <f>VLOOKUP(A20,'18GS'!$B$2:$E$33,3,0)</f>
        <v>押野　実柚</v>
      </c>
      <c r="D20" s="385" t="s">
        <v>422</v>
      </c>
      <c r="E20" s="384" t="str">
        <f>VLOOKUP(A20,'18GS'!$B$2:$E$33,4,0)</f>
        <v>霞ヶ浦高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530</v>
      </c>
      <c r="D22" s="387"/>
      <c r="E22" s="387"/>
      <c r="F22" s="387"/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7"/>
      <c r="E23" s="387"/>
      <c r="F23" s="387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>
        <f>VLOOKUP(A24,'18GS'!$B$2:$E$33,2,0)</f>
        <v>3652525</v>
      </c>
      <c r="C24" s="384" t="str">
        <f>VLOOKUP(A24,'18GS'!$B$2:$E$33,3,0)</f>
        <v>奥野矢　莉瑠</v>
      </c>
      <c r="D24" s="385" t="s">
        <v>422</v>
      </c>
      <c r="E24" s="384" t="str">
        <f>VLOOKUP(A24,'18GS'!$B$2:$E$33,4,0)</f>
        <v>東洋大牛久高</v>
      </c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VLOOKUP(A26,'18GS'!$B$2:$E$33,2,0)</f>
        <v>3652592</v>
      </c>
      <c r="C26" s="384" t="str">
        <f>VLOOKUP(A26,'18GS'!$B$2:$E$33,3,0)</f>
        <v xml:space="preserve"> 柴田　あさぎ</v>
      </c>
      <c r="D26" s="385" t="s">
        <v>422</v>
      </c>
      <c r="E26" s="384" t="str">
        <f>VLOOKUP(A26,'18GS'!$B$2:$E$33,4,0)</f>
        <v>茨キリ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VLOOKUP(A28,'18GS'!$B$2:$E$33,2,0)</f>
        <v>3652520</v>
      </c>
      <c r="C28" s="384" t="str">
        <f>VLOOKUP(A28,'18GS'!$B$2:$E$33,3,0)</f>
        <v>堀江　美貴</v>
      </c>
      <c r="D28" s="385" t="s">
        <v>422</v>
      </c>
      <c r="E28" s="384" t="str">
        <f>VLOOKUP(A28,'18GS'!$B$2:$E$33,4,0)</f>
        <v>取手聖徳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VLOOKUP(A30,'18GS'!$B$2:$E$33,2,0)</f>
        <v>3652591</v>
      </c>
      <c r="C30" s="384" t="str">
        <f>VLOOKUP(A30,'18GS'!$B$2:$E$33,3,0)</f>
        <v>大宮　誠菜</v>
      </c>
      <c r="D30" s="385" t="s">
        <v>422</v>
      </c>
      <c r="E30" s="384" t="str">
        <f>VLOOKUP(A30,'18GS'!$B$2:$E$33,4,0)</f>
        <v>茨キリ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530</v>
      </c>
      <c r="D32" s="387"/>
      <c r="E32" s="387"/>
      <c r="F32" s="387"/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7"/>
      <c r="E33" s="387"/>
      <c r="F33" s="387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VLOOKUP(A34,'18GS'!$B$2:$E$33,2,0)</f>
        <v>3652173</v>
      </c>
      <c r="C34" s="384" t="str">
        <f>VLOOKUP(A34,'18GS'!$B$2:$E$33,3,0)</f>
        <v>石原　朋佳</v>
      </c>
      <c r="D34" s="385" t="s">
        <v>422</v>
      </c>
      <c r="E34" s="384" t="str">
        <f>VLOOKUP(A34,'18GS'!$B$2:$E$33,4,0)</f>
        <v>東洋大牛久高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VLOOKUP(A36,'18GS'!$B$2:$E$33,2,0)</f>
        <v>3652165</v>
      </c>
      <c r="C36" s="384" t="str">
        <f>VLOOKUP(A36,'18GS'!$B$2:$E$33,3,0)</f>
        <v>野村　せりな</v>
      </c>
      <c r="D36" s="385" t="s">
        <v>422</v>
      </c>
      <c r="E36" s="384" t="str">
        <f>VLOOKUP(A36,'18GS'!$B$2:$E$33,4,0)</f>
        <v>霞ヶ浦高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/>
      <c r="C38" s="384" t="s">
        <v>530</v>
      </c>
      <c r="D38" s="387"/>
      <c r="E38" s="387"/>
      <c r="F38" s="387"/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7"/>
      <c r="E39" s="387"/>
      <c r="F39" s="387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>
        <f>VLOOKUP(A40,'18GS'!$B$2:$E$33,2,0)</f>
        <v>3652405</v>
      </c>
      <c r="C40" s="384" t="str">
        <f>VLOOKUP(A40,'18GS'!$B$2:$E$33,3,0)</f>
        <v>谷上　明</v>
      </c>
      <c r="D40" s="385" t="s">
        <v>422</v>
      </c>
      <c r="E40" s="384" t="str">
        <f>VLOOKUP(A40,'18GS'!$B$2:$E$33,4,0)</f>
        <v>霞ヶ浦高</v>
      </c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>
        <f>VLOOKUP(A42,'18GS'!$B$2:$E$33,2,0)</f>
        <v>3652590</v>
      </c>
      <c r="C42" s="384" t="str">
        <f>VLOOKUP(A42,'18GS'!$B$2:$E$33,3,0)</f>
        <v>遠藤　愛子</v>
      </c>
      <c r="D42" s="385" t="s">
        <v>422</v>
      </c>
      <c r="E42" s="384" t="str">
        <f>VLOOKUP(A42,'18GS'!$B$2:$E$33,4,0)</f>
        <v>江戸取高</v>
      </c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VLOOKUP(A44,'18GS'!$B$2:$E$33,2,0)</f>
        <v>3652589</v>
      </c>
      <c r="C44" s="384" t="str">
        <f>VLOOKUP(A44,'18GS'!$B$2:$E$33,3,0)</f>
        <v>山形　咲乃</v>
      </c>
      <c r="D44" s="385" t="s">
        <v>422</v>
      </c>
      <c r="E44" s="384" t="str">
        <f>VLOOKUP(A44,'18GS'!$B$2:$E$33,4,0)</f>
        <v>江戸取高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VLOOKUP(A46,'18GS'!$B$2:$E$33,2,0)</f>
        <v>3652500</v>
      </c>
      <c r="C46" s="384" t="str">
        <f>VLOOKUP(A46,'18GS'!$B$2:$E$33,3,0)</f>
        <v>福井　綾乃</v>
      </c>
      <c r="D46" s="385" t="s">
        <v>422</v>
      </c>
      <c r="E46" s="384" t="str">
        <f>VLOOKUP(A46,'18GS'!$B$2:$E$33,4,0)</f>
        <v>エースTA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/>
      <c r="C48" s="384" t="s">
        <v>530</v>
      </c>
      <c r="D48" s="387"/>
      <c r="E48" s="387"/>
      <c r="F48" s="387"/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7"/>
      <c r="E49" s="387"/>
      <c r="F49" s="387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VLOOKUP(A50,'18GS'!$B$2:$E$33,2,0)</f>
        <v>3652308</v>
      </c>
      <c r="C50" s="384" t="str">
        <f>VLOOKUP(A50,'18GS'!$B$2:$E$33,3,0)</f>
        <v>飯田　優花</v>
      </c>
      <c r="D50" s="385" t="s">
        <v>422</v>
      </c>
      <c r="E50" s="384" t="str">
        <f>VLOOKUP(A50,'18GS'!$B$2:$E$33,4,0)</f>
        <v>Asch T.A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VLOOKUP(A52,'18GS'!$B$2:$E$33,2,0)</f>
        <v>3652184</v>
      </c>
      <c r="C52" s="384" t="str">
        <f>VLOOKUP(A52,'18GS'!$B$2:$E$33,3,0)</f>
        <v>舩津綾乃</v>
      </c>
      <c r="D52" s="385" t="s">
        <v>422</v>
      </c>
      <c r="E52" s="384" t="str">
        <f>VLOOKUP(A52,'18GS'!$B$2:$E$33,4,0)</f>
        <v>CSJ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/>
      <c r="C54" s="384" t="s">
        <v>530</v>
      </c>
      <c r="D54" s="387"/>
      <c r="E54" s="387"/>
      <c r="F54" s="387"/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7"/>
      <c r="E55" s="387"/>
      <c r="F55" s="387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VLOOKUP(A56,'18GS'!$B$2:$E$33,2,0)</f>
        <v>3652385</v>
      </c>
      <c r="C56" s="384" t="str">
        <f>VLOOKUP(A56,'18GS'!$B$2:$E$33,3,0)</f>
        <v>松藤　果南</v>
      </c>
      <c r="D56" s="385" t="s">
        <v>422</v>
      </c>
      <c r="E56" s="384" t="str">
        <f>VLOOKUP(A56,'18GS'!$B$2:$E$33,4,0)</f>
        <v>CSJ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VLOOKUP(A58,'18GS'!$B$2:$E$33,2,0)</f>
        <v>3652595</v>
      </c>
      <c r="C58" s="384" t="str">
        <f>VLOOKUP(A58,'18GS'!$B$2:$E$33,3,0)</f>
        <v xml:space="preserve"> 陰山　なずな</v>
      </c>
      <c r="D58" s="385" t="s">
        <v>422</v>
      </c>
      <c r="E58" s="384" t="str">
        <f>VLOOKUP(A58,'18GS'!$B$2:$E$33,4,0)</f>
        <v>茨キリ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VLOOKUP(A60,'18GS'!$B$2:$E$33,2,0)</f>
        <v>3652593</v>
      </c>
      <c r="C60" s="384" t="str">
        <f>VLOOKUP(A60,'18GS'!$B$2:$E$33,3,0)</f>
        <v>先崎　楓花</v>
      </c>
      <c r="D60" s="385" t="s">
        <v>422</v>
      </c>
      <c r="E60" s="384" t="str">
        <f>VLOOKUP(A60,'18GS'!$B$2:$E$33,4,0)</f>
        <v>茨キリ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/>
      <c r="C62" s="384" t="s">
        <v>530</v>
      </c>
      <c r="D62" s="387"/>
      <c r="E62" s="387"/>
      <c r="F62" s="387"/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7"/>
      <c r="E63" s="387"/>
      <c r="F63" s="387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530</v>
      </c>
      <c r="D64" s="387"/>
      <c r="E64" s="387"/>
      <c r="F64" s="387"/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7"/>
      <c r="E65" s="387"/>
      <c r="F65" s="387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VLOOKUP(A66,'18GS'!$B$2:$E$33,2,0)</f>
        <v>3652266</v>
      </c>
      <c r="C66" s="384" t="str">
        <f>VLOOKUP(A66,'18GS'!$B$2:$E$33,3,0)</f>
        <v>木村　みれい</v>
      </c>
      <c r="D66" s="385" t="s">
        <v>422</v>
      </c>
      <c r="E66" s="384" t="str">
        <f>VLOOKUP(A66,'18GS'!$B$2:$E$33,4,0)</f>
        <v>ＮＪＴＣ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7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60:A61"/>
    <mergeCell ref="D60:D61"/>
    <mergeCell ref="E60:E61"/>
    <mergeCell ref="F60:F61"/>
    <mergeCell ref="A62:A63"/>
    <mergeCell ref="C62:C63"/>
    <mergeCell ref="B60:B61"/>
    <mergeCell ref="C60:C61"/>
    <mergeCell ref="D62:F63"/>
    <mergeCell ref="B62:B63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workbookViewId="0">
      <selection activeCell="H4" sqref="H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</row>
    <row r="2" spans="1:11">
      <c r="A2" s="4">
        <v>1</v>
      </c>
      <c r="B2" s="4">
        <v>1</v>
      </c>
      <c r="C2" s="7">
        <v>3652531</v>
      </c>
      <c r="D2" s="4" t="s">
        <v>79</v>
      </c>
      <c r="E2" s="4" t="str">
        <f>IF([1]確認書!$H$4="","",IF(C2="","",[1]確認書!$H$4))</f>
        <v>東洋大牛久高</v>
      </c>
      <c r="F2" s="4">
        <v>3652525</v>
      </c>
      <c r="G2" s="4" t="s">
        <v>82</v>
      </c>
      <c r="H2" s="10" t="str">
        <f>IF([1]確認書!$H$4="","",IF(F2="","",[1]確認書!$H$4))</f>
        <v>東洋大牛久高</v>
      </c>
      <c r="I2">
        <v>1540</v>
      </c>
      <c r="J2">
        <v>325</v>
      </c>
      <c r="K2">
        <f t="shared" ref="K2:K7" si="0">SUM(I2:J2)</f>
        <v>1865</v>
      </c>
    </row>
    <row r="3" spans="1:11">
      <c r="A3" s="4">
        <v>2</v>
      </c>
      <c r="B3" s="4">
        <v>16</v>
      </c>
      <c r="C3" s="1">
        <v>3652542</v>
      </c>
      <c r="D3" s="2" t="s">
        <v>132</v>
      </c>
      <c r="E3" s="2" t="s">
        <v>134</v>
      </c>
      <c r="F3" s="2">
        <v>3652266</v>
      </c>
      <c r="G3" s="2" t="s">
        <v>532</v>
      </c>
      <c r="H3" s="2" t="s">
        <v>533</v>
      </c>
      <c r="I3">
        <v>731</v>
      </c>
      <c r="J3">
        <v>486</v>
      </c>
      <c r="K3">
        <f t="shared" si="0"/>
        <v>1217</v>
      </c>
    </row>
    <row r="4" spans="1:11">
      <c r="A4" s="4">
        <v>3</v>
      </c>
      <c r="B4" s="4">
        <v>12</v>
      </c>
      <c r="C4" s="7">
        <v>3652278</v>
      </c>
      <c r="D4" s="4" t="s">
        <v>81</v>
      </c>
      <c r="E4" s="4" t="str">
        <f>IF([1]確認書!$H$4="","",IF(C4="","",[1]確認書!$H$4))</f>
        <v>東洋大牛久高</v>
      </c>
      <c r="F4" s="4">
        <v>3652173</v>
      </c>
      <c r="G4" s="9" t="s">
        <v>80</v>
      </c>
      <c r="H4" s="10" t="str">
        <f>IF([1]確認書!$H$4="","",IF(F4="","",[1]確認書!$H$4))</f>
        <v>東洋大牛久高</v>
      </c>
      <c r="I4">
        <v>543</v>
      </c>
      <c r="J4">
        <v>555</v>
      </c>
      <c r="K4">
        <f t="shared" si="0"/>
        <v>1098</v>
      </c>
    </row>
    <row r="5" spans="1:11">
      <c r="A5" s="4">
        <v>4</v>
      </c>
      <c r="B5" s="4">
        <v>5</v>
      </c>
      <c r="C5" s="2">
        <v>3652308</v>
      </c>
      <c r="D5" s="2" t="s">
        <v>131</v>
      </c>
      <c r="E5" s="2" t="s">
        <v>531</v>
      </c>
      <c r="F5" s="7">
        <v>3652520</v>
      </c>
      <c r="G5" s="4" t="s">
        <v>12</v>
      </c>
      <c r="H5" s="2" t="s">
        <v>133</v>
      </c>
      <c r="I5">
        <v>395</v>
      </c>
      <c r="J5">
        <v>686</v>
      </c>
      <c r="K5">
        <f t="shared" si="0"/>
        <v>1081</v>
      </c>
    </row>
    <row r="6" spans="1:11">
      <c r="A6" s="4">
        <v>5</v>
      </c>
      <c r="B6" s="4">
        <v>10</v>
      </c>
      <c r="C6" s="1">
        <v>3652307</v>
      </c>
      <c r="D6" s="2" t="s">
        <v>104</v>
      </c>
      <c r="E6" s="2" t="s">
        <v>98</v>
      </c>
      <c r="F6" s="2">
        <v>3652165</v>
      </c>
      <c r="G6" s="2" t="s">
        <v>102</v>
      </c>
      <c r="H6" s="2" t="s">
        <v>98</v>
      </c>
      <c r="I6">
        <v>627</v>
      </c>
      <c r="J6">
        <v>169</v>
      </c>
      <c r="K6">
        <f t="shared" si="0"/>
        <v>796</v>
      </c>
    </row>
    <row r="7" spans="1:11">
      <c r="A7" s="4">
        <v>6</v>
      </c>
      <c r="B7" s="4">
        <v>4</v>
      </c>
      <c r="C7" s="12">
        <v>3652184</v>
      </c>
      <c r="D7" s="4" t="s">
        <v>224</v>
      </c>
      <c r="E7" s="14" t="str">
        <f>IF([4]確認書!$H$4="","",IF(C7="","",[4]確認書!$H$4))</f>
        <v>CSJ</v>
      </c>
      <c r="F7" s="12">
        <v>3652385</v>
      </c>
      <c r="G7" s="4" t="s">
        <v>225</v>
      </c>
      <c r="H7" s="14" t="str">
        <f>IF([4]確認書!$H$4="","",IF(F7="","",[4]確認書!$H$4))</f>
        <v>CSJ</v>
      </c>
      <c r="I7">
        <v>593</v>
      </c>
      <c r="J7">
        <v>153</v>
      </c>
      <c r="K7">
        <f t="shared" si="0"/>
        <v>746</v>
      </c>
    </row>
    <row r="8" spans="1:11">
      <c r="A8" s="4">
        <v>7</v>
      </c>
      <c r="B8" s="4">
        <v>13</v>
      </c>
      <c r="C8" s="19">
        <v>3652591</v>
      </c>
      <c r="D8" s="4" t="s">
        <v>183</v>
      </c>
      <c r="E8" s="14" t="str">
        <f>IF([16]確認書!$H$4="","",IF(D8="","",[16]確認書!$H$4))</f>
        <v>茨キリ</v>
      </c>
      <c r="F8" s="19">
        <v>3652593</v>
      </c>
      <c r="G8" s="4" t="s">
        <v>185</v>
      </c>
      <c r="H8" s="14" t="str">
        <f>IF([16]確認書!$H$4="","",IF(G8="","",[16]確認書!$H$4))</f>
        <v>茨キリ</v>
      </c>
      <c r="I8">
        <v>0</v>
      </c>
      <c r="J8">
        <v>0</v>
      </c>
      <c r="K8">
        <v>0</v>
      </c>
    </row>
    <row r="9" spans="1:11">
      <c r="A9" s="4">
        <v>8</v>
      </c>
      <c r="B9" s="4">
        <v>9</v>
      </c>
      <c r="C9" s="19">
        <v>3652592</v>
      </c>
      <c r="D9" s="4" t="s">
        <v>184</v>
      </c>
      <c r="E9" s="4" t="str">
        <f>IF([16]確認書!$H$4="","",IF(C9="","",[16]確認書!$H$4))</f>
        <v>茨キリ</v>
      </c>
      <c r="F9" s="12">
        <v>3652577</v>
      </c>
      <c r="G9" s="4" t="s">
        <v>188</v>
      </c>
      <c r="H9" s="4" t="str">
        <f>IF([16]確認書!$H$4="","",IF(F9="","",[16]確認書!$H$4))</f>
        <v>茨キリ</v>
      </c>
      <c r="I9">
        <v>0</v>
      </c>
      <c r="J9">
        <v>0</v>
      </c>
      <c r="K9">
        <v>0</v>
      </c>
    </row>
    <row r="10" spans="1:11">
      <c r="A10" s="4">
        <v>9</v>
      </c>
      <c r="B10" s="4">
        <v>8</v>
      </c>
      <c r="C10" s="19">
        <v>3652594</v>
      </c>
      <c r="D10" s="4" t="s">
        <v>186</v>
      </c>
      <c r="E10" s="4" t="str">
        <f>IF([16]確認書!$H$4="","",IF(C10="","",[16]確認書!$H$4))</f>
        <v>茨キリ</v>
      </c>
      <c r="F10" s="19">
        <v>3652595</v>
      </c>
      <c r="G10" s="4" t="s">
        <v>187</v>
      </c>
      <c r="H10" s="4" t="str">
        <f>IF([16]確認書!$H$4="","",IF(F10="","",[16]確認書!$H$4))</f>
        <v>茨キリ</v>
      </c>
      <c r="I10">
        <v>0</v>
      </c>
      <c r="J10">
        <v>0</v>
      </c>
      <c r="K10">
        <v>0</v>
      </c>
    </row>
    <row r="11" spans="1:11">
      <c r="A11" s="4">
        <v>10</v>
      </c>
      <c r="B11" s="4">
        <v>7</v>
      </c>
      <c r="C11" s="24">
        <v>3652590</v>
      </c>
      <c r="D11" s="25" t="s">
        <v>326</v>
      </c>
      <c r="E11" s="26" t="str">
        <f>IF([7]確認書!$H$4="","",IF(D11="","",[7]確認書!$H$4))</f>
        <v>江戸取高</v>
      </c>
      <c r="F11" s="24">
        <v>3652589</v>
      </c>
      <c r="G11" s="25" t="s">
        <v>327</v>
      </c>
      <c r="H11" s="26" t="str">
        <f>IF([7]確認書!$H$4="","",IF(G11="","",[7]確認書!$H$4))</f>
        <v>江戸取高</v>
      </c>
      <c r="I11">
        <v>0</v>
      </c>
      <c r="J11">
        <v>0</v>
      </c>
      <c r="K11">
        <v>0</v>
      </c>
    </row>
    <row r="12" spans="1:11">
      <c r="A12" s="4">
        <v>11</v>
      </c>
      <c r="B12" s="4">
        <v>2</v>
      </c>
      <c r="C12" s="25" t="s">
        <v>500</v>
      </c>
      <c r="D12" s="152"/>
      <c r="E12" s="152"/>
      <c r="F12" s="152"/>
      <c r="G12" s="152"/>
      <c r="H12" s="152"/>
    </row>
    <row r="13" spans="1:11">
      <c r="A13" s="4">
        <v>12</v>
      </c>
      <c r="B13" s="4">
        <v>15</v>
      </c>
      <c r="C13" s="25" t="s">
        <v>500</v>
      </c>
      <c r="D13" s="152"/>
      <c r="E13" s="152"/>
      <c r="F13" s="152"/>
      <c r="G13" s="152"/>
      <c r="H13" s="152"/>
    </row>
    <row r="14" spans="1:11">
      <c r="A14" s="4">
        <v>13</v>
      </c>
      <c r="B14" s="4">
        <v>11</v>
      </c>
      <c r="C14" s="25" t="s">
        <v>500</v>
      </c>
      <c r="D14" s="152"/>
      <c r="E14" s="152"/>
      <c r="F14" s="152"/>
      <c r="G14" s="152"/>
      <c r="H14" s="152"/>
    </row>
    <row r="15" spans="1:11">
      <c r="A15" s="4">
        <v>14</v>
      </c>
      <c r="B15" s="4">
        <v>6</v>
      </c>
      <c r="C15" s="25" t="s">
        <v>500</v>
      </c>
      <c r="D15" s="152"/>
      <c r="E15" s="152"/>
      <c r="F15" s="152"/>
      <c r="G15" s="152"/>
      <c r="H15" s="152"/>
    </row>
    <row r="16" spans="1:11">
      <c r="A16" s="4">
        <v>15</v>
      </c>
      <c r="B16" s="4">
        <v>3</v>
      </c>
      <c r="C16" s="25" t="s">
        <v>500</v>
      </c>
      <c r="D16" s="152"/>
      <c r="E16" s="152"/>
      <c r="F16" s="152"/>
      <c r="G16" s="152"/>
      <c r="H16" s="152"/>
    </row>
    <row r="17" spans="1:8">
      <c r="A17" s="4">
        <v>16</v>
      </c>
      <c r="B17" s="4">
        <v>14</v>
      </c>
      <c r="C17" s="25" t="s">
        <v>500</v>
      </c>
      <c r="D17" s="152"/>
      <c r="E17" s="152"/>
      <c r="F17" s="152"/>
      <c r="G17" s="152"/>
      <c r="H17" s="152"/>
    </row>
  </sheetData>
  <sortState ref="A3:K11">
    <sortCondition descending="1" ref="K2"/>
  </sortState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5" customWidth="1"/>
    <col min="4" max="4" width="6.25" customWidth="1"/>
    <col min="5" max="5" width="13.625" customWidth="1"/>
  </cols>
  <sheetData>
    <row r="1" spans="1:11" ht="14.25">
      <c r="A1" s="84" t="s">
        <v>424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442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 ht="14.25" customHeight="1">
      <c r="A4" s="396">
        <v>1</v>
      </c>
      <c r="B4" s="390">
        <f>VLOOKUP(A4,'18GD'!$B$2:$H$17,2,0)</f>
        <v>3652531</v>
      </c>
      <c r="C4" s="390" t="str">
        <f>VLOOKUP(A4,'18GD'!$B$2:$H$17,3,0)</f>
        <v>日暮　春香</v>
      </c>
      <c r="D4" s="391" t="s">
        <v>422</v>
      </c>
      <c r="E4" s="390" t="str">
        <f>VLOOKUP(A4,'18GD'!$B$2:$H$17,4,0)</f>
        <v>東洋大牛久高</v>
      </c>
      <c r="F4" s="392" t="s">
        <v>423</v>
      </c>
      <c r="G4" s="105"/>
      <c r="H4" s="105"/>
      <c r="I4" s="104"/>
      <c r="J4" s="104"/>
      <c r="K4" s="104"/>
    </row>
    <row r="5" spans="1:11" ht="14.25" customHeight="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 ht="13.5" customHeight="1">
      <c r="A6" s="396"/>
      <c r="B6" s="393">
        <f>VLOOKUP(A4,'18GD'!$B$2:$H$17,5,0)</f>
        <v>3652525</v>
      </c>
      <c r="C6" s="393" t="str">
        <f>VLOOKUP(A4,'18GD'!$B$2:$H$17,6,0)</f>
        <v>奥野矢　莉瑠</v>
      </c>
      <c r="D6" s="394" t="s">
        <v>422</v>
      </c>
      <c r="E6" s="393" t="str">
        <f>VLOOKUP(A4,'18GD'!$B$2:$H$17,7,0)</f>
        <v>東洋大牛久高</v>
      </c>
      <c r="F6" s="395" t="s">
        <v>423</v>
      </c>
      <c r="G6" s="106"/>
      <c r="H6" s="105"/>
      <c r="I6" s="104"/>
      <c r="J6" s="104"/>
      <c r="K6" s="104"/>
    </row>
    <row r="7" spans="1:11" ht="13.5" customHeight="1">
      <c r="A7" s="396"/>
      <c r="B7" s="393"/>
      <c r="C7" s="393"/>
      <c r="D7" s="394"/>
      <c r="E7" s="393"/>
      <c r="F7" s="395"/>
      <c r="G7" s="107"/>
      <c r="H7" s="108"/>
      <c r="I7" s="104"/>
      <c r="J7" s="104"/>
      <c r="K7" s="104"/>
    </row>
    <row r="8" spans="1:11" ht="13.5" customHeight="1">
      <c r="A8" s="396">
        <v>2</v>
      </c>
      <c r="B8" s="389"/>
      <c r="C8" s="389" t="s">
        <v>529</v>
      </c>
      <c r="D8" s="391"/>
      <c r="E8" s="391"/>
      <c r="F8" s="391"/>
      <c r="G8" s="107"/>
      <c r="H8" s="106"/>
      <c r="I8" s="104"/>
      <c r="J8" s="104"/>
      <c r="K8" s="104"/>
    </row>
    <row r="9" spans="1:11" ht="13.5" customHeight="1">
      <c r="A9" s="396"/>
      <c r="B9" s="389"/>
      <c r="C9" s="389"/>
      <c r="D9" s="391"/>
      <c r="E9" s="391"/>
      <c r="F9" s="391"/>
      <c r="G9" s="109"/>
      <c r="H9" s="107"/>
      <c r="I9" s="104"/>
      <c r="J9" s="104"/>
      <c r="K9" s="104"/>
    </row>
    <row r="10" spans="1:11" ht="13.5" customHeight="1">
      <c r="A10" s="396"/>
      <c r="B10" s="389"/>
      <c r="C10" s="389"/>
      <c r="D10" s="391"/>
      <c r="E10" s="391"/>
      <c r="F10" s="391"/>
      <c r="G10" s="105"/>
      <c r="H10" s="107"/>
      <c r="I10" s="104"/>
      <c r="J10" s="104"/>
      <c r="K10" s="104"/>
    </row>
    <row r="11" spans="1:11" ht="13.5" customHeight="1">
      <c r="A11" s="396"/>
      <c r="B11" s="389"/>
      <c r="C11" s="389"/>
      <c r="D11" s="391"/>
      <c r="E11" s="391"/>
      <c r="F11" s="391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89"/>
      <c r="C12" s="389" t="s">
        <v>529</v>
      </c>
      <c r="D12" s="391"/>
      <c r="E12" s="391"/>
      <c r="F12" s="391"/>
      <c r="G12" s="105"/>
      <c r="H12" s="107"/>
      <c r="I12" s="111"/>
      <c r="J12" s="104"/>
      <c r="K12" s="104"/>
    </row>
    <row r="13" spans="1:11" ht="13.5" customHeight="1">
      <c r="A13" s="396"/>
      <c r="B13" s="389"/>
      <c r="C13" s="389"/>
      <c r="D13" s="391"/>
      <c r="E13" s="391"/>
      <c r="F13" s="391"/>
      <c r="G13" s="108"/>
      <c r="H13" s="107"/>
      <c r="I13" s="112"/>
      <c r="J13" s="104"/>
      <c r="K13" s="104"/>
    </row>
    <row r="14" spans="1:11" ht="13.5" customHeight="1">
      <c r="A14" s="396"/>
      <c r="B14" s="389"/>
      <c r="C14" s="389"/>
      <c r="D14" s="391"/>
      <c r="E14" s="391"/>
      <c r="F14" s="391"/>
      <c r="G14" s="106"/>
      <c r="H14" s="113"/>
      <c r="I14" s="112"/>
      <c r="J14" s="104"/>
      <c r="K14" s="104"/>
    </row>
    <row r="15" spans="1:11" ht="13.5" customHeight="1">
      <c r="A15" s="396"/>
      <c r="B15" s="389"/>
      <c r="C15" s="389"/>
      <c r="D15" s="391"/>
      <c r="E15" s="391"/>
      <c r="F15" s="391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90">
        <f>VLOOKUP(A16,'18GD'!$B$2:$H$17,2,0)</f>
        <v>3652184</v>
      </c>
      <c r="C16" s="390" t="str">
        <f>VLOOKUP(A16,'18GD'!$B$2:$H$17,3,0)</f>
        <v>舩津綾乃</v>
      </c>
      <c r="D16" s="391" t="s">
        <v>422</v>
      </c>
      <c r="E16" s="390" t="str">
        <f>VLOOKUP(A16,'18GD'!$B$2:$H$17,4,0)</f>
        <v>CSJ</v>
      </c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93">
        <f>VLOOKUP(A16,'18GD'!$B$2:$H$17,5,0)</f>
        <v>3652385</v>
      </c>
      <c r="C18" s="393" t="str">
        <f>VLOOKUP(A16,'18GD'!$B$2:$H$17,6,0)</f>
        <v>松藤　果南</v>
      </c>
      <c r="D18" s="394" t="s">
        <v>422</v>
      </c>
      <c r="E18" s="393" t="str">
        <f>VLOOKUP(A16,'18GD'!$B$2:$H$17,7,0)</f>
        <v>CSJ</v>
      </c>
      <c r="F18" s="395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VLOOKUP(A20,'18GD'!$B$2:$H$17,2,0)</f>
        <v>3652308</v>
      </c>
      <c r="C20" s="390" t="str">
        <f>VLOOKUP(A20,'18GD'!$B$2:$H$17,3,0)</f>
        <v>飯田　優花</v>
      </c>
      <c r="D20" s="391" t="s">
        <v>422</v>
      </c>
      <c r="E20" s="390" t="str">
        <f>VLOOKUP(A20,'18GD'!$B$2:$H$17,4,0)</f>
        <v xml:space="preserve"> AschT.A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93">
        <f>VLOOKUP(A20,'18GD'!$B$2:$H$17,5,0)</f>
        <v>3652520</v>
      </c>
      <c r="C22" s="393" t="str">
        <f>VLOOKUP(A20,'18GD'!$B$2:$H$17,6,0)</f>
        <v>堀江　美貴</v>
      </c>
      <c r="D22" s="394" t="s">
        <v>422</v>
      </c>
      <c r="E22" s="393" t="str">
        <f>VLOOKUP(A20,'18GD'!$B$2:$H$17,7,0)</f>
        <v>取手聖徳高</v>
      </c>
      <c r="F22" s="395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529</v>
      </c>
      <c r="D24" s="391"/>
      <c r="E24" s="391"/>
      <c r="F24" s="391"/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1"/>
      <c r="F25" s="391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1"/>
      <c r="E26" s="391"/>
      <c r="F26" s="391"/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1"/>
      <c r="E27" s="391"/>
      <c r="F27" s="391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VLOOKUP(A28,'18GD'!$B$2:$H$17,2,0)</f>
        <v>3652590</v>
      </c>
      <c r="C28" s="390" t="str">
        <f>VLOOKUP(A28,'18GD'!$B$2:$H$17,3,0)</f>
        <v>遠藤　愛子</v>
      </c>
      <c r="D28" s="391" t="s">
        <v>422</v>
      </c>
      <c r="E28" s="390" t="str">
        <f>VLOOKUP(A28,'18GD'!$B$2:$H$17,4,0)</f>
        <v>江戸取高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93">
        <f>VLOOKUP(A28,'18GD'!$B$2:$H$17,5,0)</f>
        <v>3652589</v>
      </c>
      <c r="C30" s="393" t="str">
        <f>VLOOKUP(A28,'18GD'!$B$2:$H$17,6,0)</f>
        <v>山形　咲乃</v>
      </c>
      <c r="D30" s="394" t="s">
        <v>422</v>
      </c>
      <c r="E30" s="393" t="str">
        <f>VLOOKUP(A28,'18GD'!$B$2:$H$17,7,0)</f>
        <v>江戸取高</v>
      </c>
      <c r="F30" s="395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90">
        <f>VLOOKUP(A32,'18GD'!$B$2:$H$17,2,0)</f>
        <v>3652594</v>
      </c>
      <c r="C32" s="390" t="str">
        <f>VLOOKUP(A32,'18GD'!$B$2:$H$17,3,0)</f>
        <v>福田　聖奈</v>
      </c>
      <c r="D32" s="391" t="s">
        <v>422</v>
      </c>
      <c r="E32" s="390" t="str">
        <f>VLOOKUP(A32,'18GD'!$B$2:$H$17,4,0)</f>
        <v>茨キリ</v>
      </c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93">
        <f>VLOOKUP(A32,'18GD'!$B$2:$H$17,5,0)</f>
        <v>3652595</v>
      </c>
      <c r="C34" s="393" t="str">
        <f>VLOOKUP(A32,'18GD'!$B$2:$H$17,6,0)</f>
        <v xml:space="preserve"> 陰山　なずな</v>
      </c>
      <c r="D34" s="394" t="s">
        <v>422</v>
      </c>
      <c r="E34" s="393" t="str">
        <f>VLOOKUP(A32,'18GD'!$B$2:$H$17,7,0)</f>
        <v>茨キリ</v>
      </c>
      <c r="F34" s="395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VLOOKUP(A36,'18GD'!$B$2:$H$17,2,0)</f>
        <v>3652592</v>
      </c>
      <c r="C36" s="390" t="str">
        <f>VLOOKUP(A36,'18GD'!$B$2:$H$17,3,0)</f>
        <v xml:space="preserve"> 柴田　あさぎ</v>
      </c>
      <c r="D36" s="391" t="s">
        <v>422</v>
      </c>
      <c r="E36" s="390" t="str">
        <f>VLOOKUP(A36,'18GD'!$B$2:$H$17,4,0)</f>
        <v>茨キリ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93">
        <f>VLOOKUP(A36,'18GD'!$B$2:$H$17,5,0)</f>
        <v>3652577</v>
      </c>
      <c r="C38" s="393" t="str">
        <f>VLOOKUP(A36,'18GD'!$B$2:$H$17,6,0)</f>
        <v>小泉　結麻</v>
      </c>
      <c r="D38" s="394" t="s">
        <v>422</v>
      </c>
      <c r="E38" s="393" t="str">
        <f>VLOOKUP(A36,'18GD'!$B$2:$H$17,7,0)</f>
        <v>茨キリ</v>
      </c>
      <c r="F38" s="395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93"/>
      <c r="C39" s="393"/>
      <c r="D39" s="394"/>
      <c r="E39" s="393"/>
      <c r="F39" s="395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VLOOKUP(A40,'18GD'!$B$2:$H$17,2,0)</f>
        <v>3652307</v>
      </c>
      <c r="C40" s="390" t="str">
        <f>VLOOKUP(A40,'18GD'!$B$2:$H$17,3,0)</f>
        <v>押野　実柚</v>
      </c>
      <c r="D40" s="391" t="s">
        <v>422</v>
      </c>
      <c r="E40" s="390" t="str">
        <f>VLOOKUP(A40,'18GD'!$B$2:$H$17,4,0)</f>
        <v>霞ヶ浦高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93">
        <f>VLOOKUP(A40,'18GD'!$B$2:$H$17,5,0)</f>
        <v>3652165</v>
      </c>
      <c r="C42" s="393" t="str">
        <f>VLOOKUP(A40,'18GD'!$B$2:$H$17,6,0)</f>
        <v>野村　せりな</v>
      </c>
      <c r="D42" s="394" t="s">
        <v>422</v>
      </c>
      <c r="E42" s="393" t="str">
        <f>VLOOKUP(A40,'18GD'!$B$2:$H$17,7,0)</f>
        <v>霞ヶ浦高</v>
      </c>
      <c r="F42" s="395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93"/>
      <c r="C43" s="393"/>
      <c r="D43" s="394"/>
      <c r="E43" s="393"/>
      <c r="F43" s="395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89"/>
      <c r="C44" s="389" t="s">
        <v>529</v>
      </c>
      <c r="D44" s="391"/>
      <c r="E44" s="391"/>
      <c r="F44" s="391"/>
      <c r="G44" s="105"/>
      <c r="H44" s="107"/>
      <c r="I44" s="111"/>
      <c r="J44" s="112"/>
      <c r="K44" s="120"/>
    </row>
    <row r="45" spans="1:11" ht="13.5" customHeight="1">
      <c r="A45" s="396"/>
      <c r="B45" s="389"/>
      <c r="C45" s="389"/>
      <c r="D45" s="391"/>
      <c r="E45" s="391"/>
      <c r="F45" s="391"/>
      <c r="G45" s="108"/>
      <c r="H45" s="107"/>
      <c r="I45" s="112"/>
      <c r="J45" s="112"/>
      <c r="K45" s="120"/>
    </row>
    <row r="46" spans="1:11" ht="13.5" customHeight="1">
      <c r="A46" s="396"/>
      <c r="B46" s="389"/>
      <c r="C46" s="389"/>
      <c r="D46" s="391"/>
      <c r="E46" s="391"/>
      <c r="F46" s="391"/>
      <c r="G46" s="106"/>
      <c r="H46" s="113"/>
      <c r="I46" s="112"/>
      <c r="J46" s="112"/>
      <c r="K46" s="120"/>
    </row>
    <row r="47" spans="1:11" ht="13.5" customHeight="1">
      <c r="A47" s="396"/>
      <c r="B47" s="389"/>
      <c r="C47" s="389"/>
      <c r="D47" s="391"/>
      <c r="E47" s="391"/>
      <c r="F47" s="391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VLOOKUP(A48,'18GD'!$B$2:$H$17,2,0)</f>
        <v>3652278</v>
      </c>
      <c r="C48" s="390" t="str">
        <f>VLOOKUP(A48,'18GD'!$B$2:$H$17,3,0)</f>
        <v>塚田　明夢</v>
      </c>
      <c r="D48" s="391" t="s">
        <v>422</v>
      </c>
      <c r="E48" s="390" t="str">
        <f>VLOOKUP(A48,'18GD'!$B$2:$H$17,4,0)</f>
        <v>東洋大牛久高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93">
        <f>VLOOKUP(A48,'18GD'!$B$2:$H$17,5,0)</f>
        <v>3652173</v>
      </c>
      <c r="C50" s="393" t="str">
        <f>VLOOKUP(A48,'18GD'!$B$2:$H$17,6,0)</f>
        <v>石原　朋佳</v>
      </c>
      <c r="D50" s="394" t="s">
        <v>422</v>
      </c>
      <c r="E50" s="393" t="str">
        <f>VLOOKUP(A48,'18GD'!$B$2:$H$17,7,0)</f>
        <v>東洋大牛久高</v>
      </c>
      <c r="F50" s="395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93"/>
      <c r="C51" s="393"/>
      <c r="D51" s="394"/>
      <c r="E51" s="393"/>
      <c r="F51" s="395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90">
        <f>VLOOKUP(A52,'18GD'!$B$2:$H$17,2,0)</f>
        <v>3652591</v>
      </c>
      <c r="C52" s="390" t="str">
        <f>VLOOKUP(A52,'18GD'!$B$2:$H$17,3,0)</f>
        <v>大宮　誠菜</v>
      </c>
      <c r="D52" s="391" t="s">
        <v>422</v>
      </c>
      <c r="E52" s="390" t="str">
        <f>VLOOKUP(A52,'18GD'!$B$2:$H$17,4,0)</f>
        <v>茨キリ</v>
      </c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90"/>
      <c r="C53" s="390"/>
      <c r="D53" s="391"/>
      <c r="E53" s="390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93">
        <f>VLOOKUP(A52,'18GD'!$B$2:$H$17,5,0)</f>
        <v>3652593</v>
      </c>
      <c r="C54" s="393" t="str">
        <f>VLOOKUP(A52,'18GD'!$B$2:$H$17,6,0)</f>
        <v>先崎　楓花</v>
      </c>
      <c r="D54" s="394" t="s">
        <v>422</v>
      </c>
      <c r="E54" s="393" t="str">
        <f>VLOOKUP(A52,'18GD'!$B$2:$H$17,7,0)</f>
        <v>茨キリ</v>
      </c>
      <c r="F54" s="395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93"/>
      <c r="C55" s="393"/>
      <c r="D55" s="394"/>
      <c r="E55" s="393"/>
      <c r="F55" s="395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89"/>
      <c r="C56" s="389" t="s">
        <v>529</v>
      </c>
      <c r="D56" s="391"/>
      <c r="E56" s="391"/>
      <c r="F56" s="391"/>
      <c r="G56" s="107"/>
      <c r="H56" s="106"/>
      <c r="I56" s="112"/>
      <c r="J56" s="104"/>
      <c r="K56" s="120"/>
    </row>
    <row r="57" spans="1:11" ht="13.5" customHeight="1">
      <c r="A57" s="396"/>
      <c r="B57" s="389"/>
      <c r="C57" s="389"/>
      <c r="D57" s="391"/>
      <c r="E57" s="391"/>
      <c r="F57" s="391"/>
      <c r="G57" s="109"/>
      <c r="H57" s="107"/>
      <c r="I57" s="112"/>
      <c r="J57" s="104"/>
      <c r="K57" s="120"/>
    </row>
    <row r="58" spans="1:11" ht="13.5" customHeight="1">
      <c r="A58" s="396"/>
      <c r="B58" s="389"/>
      <c r="C58" s="389"/>
      <c r="D58" s="391"/>
      <c r="E58" s="391"/>
      <c r="F58" s="391"/>
      <c r="G58" s="105"/>
      <c r="H58" s="107"/>
      <c r="I58" s="112"/>
      <c r="J58" s="104"/>
      <c r="K58" s="120"/>
    </row>
    <row r="59" spans="1:11" ht="13.5" customHeight="1">
      <c r="A59" s="396"/>
      <c r="B59" s="389"/>
      <c r="C59" s="389"/>
      <c r="D59" s="391"/>
      <c r="E59" s="391"/>
      <c r="F59" s="391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89"/>
      <c r="C60" s="389" t="s">
        <v>529</v>
      </c>
      <c r="D60" s="391"/>
      <c r="E60" s="391"/>
      <c r="F60" s="391"/>
      <c r="G60" s="105"/>
      <c r="H60" s="107"/>
      <c r="I60" s="104"/>
      <c r="J60" s="104"/>
      <c r="K60" s="120"/>
    </row>
    <row r="61" spans="1:11" ht="13.5" customHeight="1">
      <c r="A61" s="396"/>
      <c r="B61" s="389"/>
      <c r="C61" s="389"/>
      <c r="D61" s="391"/>
      <c r="E61" s="391"/>
      <c r="F61" s="391"/>
      <c r="G61" s="108"/>
      <c r="H61" s="107"/>
      <c r="I61" s="104"/>
      <c r="J61" s="104"/>
      <c r="K61" s="120"/>
    </row>
    <row r="62" spans="1:11" ht="13.5" customHeight="1">
      <c r="A62" s="396"/>
      <c r="B62" s="389"/>
      <c r="C62" s="389"/>
      <c r="D62" s="391"/>
      <c r="E62" s="391"/>
      <c r="F62" s="391"/>
      <c r="G62" s="106"/>
      <c r="H62" s="113"/>
      <c r="I62" s="104"/>
      <c r="J62" s="104"/>
      <c r="K62" s="120"/>
    </row>
    <row r="63" spans="1:11" ht="13.5" customHeight="1">
      <c r="A63" s="396"/>
      <c r="B63" s="389"/>
      <c r="C63" s="389"/>
      <c r="D63" s="391"/>
      <c r="E63" s="391"/>
      <c r="F63" s="391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VLOOKUP(A64,'18GD'!$B$2:$H$17,2,0)</f>
        <v>3652542</v>
      </c>
      <c r="C64" s="390" t="str">
        <f>VLOOKUP(A64,'18GD'!$B$2:$H$17,3,0)</f>
        <v>寺田　未空</v>
      </c>
      <c r="D64" s="391" t="s">
        <v>422</v>
      </c>
      <c r="E64" s="390" t="str">
        <f>VLOOKUP(A64,'18GD'!$B$2:$H$17,4,0)</f>
        <v>AschT.A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93">
        <f>VLOOKUP(A64,'18GD'!$B$2:$H$17,5,0)</f>
        <v>3652266</v>
      </c>
      <c r="C66" s="393" t="str">
        <f>VLOOKUP(A64,'18GD'!$B$2:$H$17,6,0)</f>
        <v>木村みれい</v>
      </c>
      <c r="D66" s="394" t="s">
        <v>422</v>
      </c>
      <c r="E66" s="393" t="str">
        <f>VLOOKUP(A64,'18GD'!$B$2:$H$17,7,0)</f>
        <v>NJＴＣ</v>
      </c>
      <c r="F66" s="395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93"/>
      <c r="C67" s="393"/>
      <c r="D67" s="394"/>
      <c r="E67" s="393"/>
      <c r="F67" s="395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C12:C15"/>
    <mergeCell ref="B24:B27"/>
    <mergeCell ref="C24:C27"/>
    <mergeCell ref="B44:B47"/>
    <mergeCell ref="C44:C47"/>
    <mergeCell ref="B56:B59"/>
    <mergeCell ref="C56:C59"/>
    <mergeCell ref="C20:C21"/>
    <mergeCell ref="C50:C51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F20:F21"/>
    <mergeCell ref="A12:A15"/>
    <mergeCell ref="B16:B17"/>
    <mergeCell ref="B18:B19"/>
    <mergeCell ref="B20:B21"/>
    <mergeCell ref="B22:B23"/>
    <mergeCell ref="D12:F15"/>
    <mergeCell ref="D24:F27"/>
    <mergeCell ref="C22:C23"/>
    <mergeCell ref="D22:D23"/>
    <mergeCell ref="E22:E23"/>
    <mergeCell ref="F22:F23"/>
    <mergeCell ref="A16:A19"/>
    <mergeCell ref="C16:C17"/>
    <mergeCell ref="D16:D17"/>
    <mergeCell ref="E16:E17"/>
    <mergeCell ref="F16:F17"/>
    <mergeCell ref="A24:A27"/>
    <mergeCell ref="C18:C19"/>
    <mergeCell ref="D18:D19"/>
    <mergeCell ref="E18:E19"/>
    <mergeCell ref="F18:F19"/>
    <mergeCell ref="A20:A23"/>
    <mergeCell ref="B12:B15"/>
    <mergeCell ref="D20:D21"/>
    <mergeCell ref="F30:F31"/>
    <mergeCell ref="A32:A35"/>
    <mergeCell ref="C32:C33"/>
    <mergeCell ref="D32:D33"/>
    <mergeCell ref="E32:E33"/>
    <mergeCell ref="F32:F33"/>
    <mergeCell ref="C34:C35"/>
    <mergeCell ref="D34:D35"/>
    <mergeCell ref="A28:A31"/>
    <mergeCell ref="C28:C29"/>
    <mergeCell ref="D28:D29"/>
    <mergeCell ref="E28:E29"/>
    <mergeCell ref="F28:F29"/>
    <mergeCell ref="C30:C31"/>
    <mergeCell ref="D30:D31"/>
    <mergeCell ref="E30:E31"/>
    <mergeCell ref="E34:E35"/>
    <mergeCell ref="F34:F35"/>
    <mergeCell ref="B28:B29"/>
    <mergeCell ref="B30:B31"/>
    <mergeCell ref="B32:B33"/>
    <mergeCell ref="B34:B35"/>
    <mergeCell ref="E20:E21"/>
    <mergeCell ref="A36:A39"/>
    <mergeCell ref="C36:C37"/>
    <mergeCell ref="D36:D37"/>
    <mergeCell ref="E36:E37"/>
    <mergeCell ref="F36:F37"/>
    <mergeCell ref="C38:C39"/>
    <mergeCell ref="D38:D39"/>
    <mergeCell ref="E38:E39"/>
    <mergeCell ref="F38:F39"/>
    <mergeCell ref="B36:B37"/>
    <mergeCell ref="B38:B39"/>
    <mergeCell ref="D50:D51"/>
    <mergeCell ref="E50:E51"/>
    <mergeCell ref="F50:F51"/>
    <mergeCell ref="A40:A43"/>
    <mergeCell ref="C40:C41"/>
    <mergeCell ref="D40:D41"/>
    <mergeCell ref="E40:E41"/>
    <mergeCell ref="F40:F41"/>
    <mergeCell ref="A48:A51"/>
    <mergeCell ref="C48:C49"/>
    <mergeCell ref="D48:D49"/>
    <mergeCell ref="E48:E49"/>
    <mergeCell ref="C42:C43"/>
    <mergeCell ref="D42:D43"/>
    <mergeCell ref="E42:E43"/>
    <mergeCell ref="F42:F43"/>
    <mergeCell ref="A44:A47"/>
    <mergeCell ref="B50:B51"/>
    <mergeCell ref="B40:B41"/>
    <mergeCell ref="B42:B43"/>
    <mergeCell ref="F48:F49"/>
    <mergeCell ref="B48:B49"/>
    <mergeCell ref="D44:F47"/>
    <mergeCell ref="F54:F55"/>
    <mergeCell ref="A56:A59"/>
    <mergeCell ref="A52:A55"/>
    <mergeCell ref="C52:C53"/>
    <mergeCell ref="D52:D53"/>
    <mergeCell ref="E52:E53"/>
    <mergeCell ref="F52:F53"/>
    <mergeCell ref="C54:C55"/>
    <mergeCell ref="D54:D55"/>
    <mergeCell ref="E54:E55"/>
    <mergeCell ref="D56:F59"/>
    <mergeCell ref="B52:B53"/>
    <mergeCell ref="B54:B55"/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  <mergeCell ref="B60:B63"/>
    <mergeCell ref="C60:C63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7"/>
  <sheetViews>
    <sheetView workbookViewId="0">
      <selection activeCell="C2" sqref="C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2"/>
      <c r="B1" s="2"/>
      <c r="C1" s="18" t="s">
        <v>1</v>
      </c>
      <c r="D1" s="2" t="s">
        <v>2</v>
      </c>
      <c r="E1" s="2" t="s">
        <v>3</v>
      </c>
    </row>
    <row r="2" spans="1:6">
      <c r="A2" s="153">
        <v>1</v>
      </c>
      <c r="B2" s="153">
        <v>1</v>
      </c>
      <c r="C2" s="183">
        <v>3603850</v>
      </c>
      <c r="D2" s="153" t="s">
        <v>46</v>
      </c>
      <c r="E2" s="164" t="s">
        <v>35</v>
      </c>
      <c r="F2">
        <v>2145</v>
      </c>
    </row>
    <row r="3" spans="1:6">
      <c r="A3" s="153">
        <v>2</v>
      </c>
      <c r="B3" s="153">
        <v>32</v>
      </c>
      <c r="C3" s="183">
        <v>3604196</v>
      </c>
      <c r="D3" s="153" t="s">
        <v>44</v>
      </c>
      <c r="E3" s="164" t="s">
        <v>35</v>
      </c>
      <c r="F3">
        <v>695</v>
      </c>
    </row>
    <row r="4" spans="1:6">
      <c r="A4" s="153">
        <v>3</v>
      </c>
      <c r="B4" s="153">
        <v>24</v>
      </c>
      <c r="C4" s="183">
        <v>3604703</v>
      </c>
      <c r="D4" s="153" t="s">
        <v>105</v>
      </c>
      <c r="E4" s="164" t="str">
        <f>IF([3]確認書!$H$4="","",IF(C4="","",[3]確認書!$H$4))</f>
        <v>霞ヶ浦高</v>
      </c>
      <c r="F4">
        <v>670</v>
      </c>
    </row>
    <row r="5" spans="1:6">
      <c r="A5" s="153">
        <v>4</v>
      </c>
      <c r="B5" s="153">
        <v>9</v>
      </c>
      <c r="C5" s="183">
        <v>3603665</v>
      </c>
      <c r="D5" s="153" t="s">
        <v>229</v>
      </c>
      <c r="E5" s="164" t="str">
        <f>IF([4]確認書!$H$4="","",IF(C5="","",[4]確認書!$H$4))</f>
        <v>CSJ</v>
      </c>
      <c r="F5">
        <v>644</v>
      </c>
    </row>
    <row r="6" spans="1:6">
      <c r="A6" s="153">
        <v>5</v>
      </c>
      <c r="B6" s="153">
        <v>25</v>
      </c>
      <c r="C6" s="183">
        <v>3604250</v>
      </c>
      <c r="D6" s="153" t="s">
        <v>226</v>
      </c>
      <c r="E6" s="164" t="str">
        <f>IF([4]確認書!$H$4="","",IF(C6="","",[4]確認書!$H$4))</f>
        <v>CSJ</v>
      </c>
      <c r="F6">
        <v>513</v>
      </c>
    </row>
    <row r="7" spans="1:6">
      <c r="A7" s="153">
        <v>6</v>
      </c>
      <c r="B7" s="153">
        <v>17</v>
      </c>
      <c r="C7" s="183">
        <v>3604283</v>
      </c>
      <c r="D7" s="153" t="s">
        <v>83</v>
      </c>
      <c r="E7" s="164" t="str">
        <f>IF([1]確認書!$H$4="","",IF(C7="","",[1]確認書!$H$4))</f>
        <v>東洋大牛久高</v>
      </c>
      <c r="F7">
        <v>510</v>
      </c>
    </row>
    <row r="8" spans="1:6">
      <c r="A8" s="153">
        <v>7</v>
      </c>
      <c r="B8" s="153">
        <v>16</v>
      </c>
      <c r="C8" s="183">
        <v>3603807</v>
      </c>
      <c r="D8" s="153" t="s">
        <v>231</v>
      </c>
      <c r="E8" s="164" t="str">
        <f>IF([4]確認書!$H$4="","",IF(C8="","",[4]確認書!$H$4))</f>
        <v>CSJ</v>
      </c>
      <c r="F8">
        <v>479</v>
      </c>
    </row>
    <row r="9" spans="1:6">
      <c r="A9" s="153">
        <v>8</v>
      </c>
      <c r="B9" s="153">
        <v>8</v>
      </c>
      <c r="C9" s="183">
        <v>3604606</v>
      </c>
      <c r="D9" s="153" t="s">
        <v>233</v>
      </c>
      <c r="E9" s="164" t="str">
        <f>IF([4]確認書!$H$4="","",IF(C9="","",[4]確認書!$H$4))</f>
        <v>CSJ</v>
      </c>
      <c r="F9">
        <v>339</v>
      </c>
    </row>
    <row r="10" spans="1:6">
      <c r="A10" s="153">
        <v>9</v>
      </c>
      <c r="B10" s="153">
        <v>21</v>
      </c>
      <c r="C10" s="183">
        <v>3604484</v>
      </c>
      <c r="D10" s="153" t="s">
        <v>227</v>
      </c>
      <c r="E10" s="164" t="str">
        <f>IF([4]確認書!$H$4="","",IF(C10="","",[4]確認書!$H$4))</f>
        <v>CSJ</v>
      </c>
      <c r="F10">
        <v>331</v>
      </c>
    </row>
    <row r="11" spans="1:6">
      <c r="A11" s="153">
        <v>10</v>
      </c>
      <c r="B11" s="153">
        <v>18</v>
      </c>
      <c r="C11" s="183">
        <v>3604616</v>
      </c>
      <c r="D11" s="153" t="s">
        <v>43</v>
      </c>
      <c r="E11" s="164" t="s">
        <v>35</v>
      </c>
      <c r="F11">
        <v>318</v>
      </c>
    </row>
    <row r="12" spans="1:6">
      <c r="A12" s="153">
        <v>11</v>
      </c>
      <c r="B12" s="153">
        <v>11</v>
      </c>
      <c r="C12" s="183">
        <v>3604605</v>
      </c>
      <c r="D12" s="153" t="s">
        <v>234</v>
      </c>
      <c r="E12" s="164" t="str">
        <f>IF([4]確認書!$H$4="","",IF(C12="","",[4]確認書!$H$4))</f>
        <v>CSJ</v>
      </c>
      <c r="F12">
        <v>312</v>
      </c>
    </row>
    <row r="13" spans="1:6">
      <c r="A13" s="153">
        <v>12</v>
      </c>
      <c r="B13" s="153">
        <v>13</v>
      </c>
      <c r="C13" s="183">
        <v>3604163</v>
      </c>
      <c r="D13" s="153" t="s">
        <v>42</v>
      </c>
      <c r="E13" s="164" t="s">
        <v>35</v>
      </c>
      <c r="F13">
        <v>311</v>
      </c>
    </row>
    <row r="14" spans="1:6">
      <c r="A14" s="153">
        <v>13</v>
      </c>
      <c r="B14" s="153">
        <v>22</v>
      </c>
      <c r="C14" s="183">
        <v>3604141</v>
      </c>
      <c r="D14" s="153" t="s">
        <v>40</v>
      </c>
      <c r="E14" s="164" t="s">
        <v>35</v>
      </c>
      <c r="F14">
        <v>305</v>
      </c>
    </row>
    <row r="15" spans="1:6">
      <c r="A15" s="153">
        <v>14</v>
      </c>
      <c r="B15" s="153">
        <v>19</v>
      </c>
      <c r="C15" s="183">
        <v>3604352</v>
      </c>
      <c r="D15" s="153" t="s">
        <v>167</v>
      </c>
      <c r="E15" s="164" t="str">
        <f>IF([6]確認書!$H$4="","",IF(C15="","",[6]確認書!$H$4))</f>
        <v>サンスポーツ</v>
      </c>
      <c r="F15">
        <v>239</v>
      </c>
    </row>
    <row r="16" spans="1:6">
      <c r="A16" s="153">
        <v>15</v>
      </c>
      <c r="B16" s="153">
        <v>14</v>
      </c>
      <c r="C16" s="184">
        <v>3604776</v>
      </c>
      <c r="D16" s="157" t="s">
        <v>328</v>
      </c>
      <c r="E16" s="185" t="str">
        <f>IF([7]確認書!$H$4="","",IF(C16="","",[7]確認書!$H$4))</f>
        <v>江戸取高</v>
      </c>
      <c r="F16">
        <v>234</v>
      </c>
    </row>
    <row r="17" spans="1:6">
      <c r="A17" s="153">
        <v>16</v>
      </c>
      <c r="B17" s="153">
        <v>30</v>
      </c>
      <c r="C17" s="183">
        <v>3604403</v>
      </c>
      <c r="D17" s="153" t="s">
        <v>230</v>
      </c>
      <c r="E17" s="164" t="str">
        <f>IF([4]確認書!$H$4="","",IF(C17="","",[4]確認書!$H$4))</f>
        <v>CSJ</v>
      </c>
      <c r="F17">
        <v>228</v>
      </c>
    </row>
    <row r="18" spans="1:6">
      <c r="A18" s="153">
        <v>17</v>
      </c>
      <c r="B18" s="153">
        <v>3</v>
      </c>
      <c r="C18" s="183">
        <v>3604334</v>
      </c>
      <c r="D18" s="153" t="s">
        <v>121</v>
      </c>
      <c r="E18" s="164" t="str">
        <f>IF([11]確認書!$H$4="","",IF(C18="","",[11]確認書!$H$4))</f>
        <v>ＮＦＳＣ</v>
      </c>
      <c r="F18">
        <v>182</v>
      </c>
    </row>
    <row r="19" spans="1:6">
      <c r="A19" s="153">
        <v>18</v>
      </c>
      <c r="B19" s="153">
        <v>28</v>
      </c>
      <c r="C19" s="183">
        <v>3604340</v>
      </c>
      <c r="D19" s="153" t="s">
        <v>159</v>
      </c>
      <c r="E19" s="164" t="str">
        <f>IF([10]確認書!$H$4="","",IF(C19="","",[10]確認書!$H$4))</f>
        <v>神栖TI-Cube</v>
      </c>
      <c r="F19">
        <v>161</v>
      </c>
    </row>
    <row r="20" spans="1:6">
      <c r="A20" s="153">
        <v>19</v>
      </c>
      <c r="B20" s="153">
        <v>5</v>
      </c>
      <c r="C20" s="183">
        <v>3604607</v>
      </c>
      <c r="D20" s="153" t="s">
        <v>45</v>
      </c>
      <c r="E20" s="164" t="s">
        <v>35</v>
      </c>
      <c r="F20">
        <v>158</v>
      </c>
    </row>
    <row r="21" spans="1:6">
      <c r="A21" s="153">
        <v>20</v>
      </c>
      <c r="B21" s="153">
        <v>26</v>
      </c>
      <c r="C21" s="183">
        <v>3604202</v>
      </c>
      <c r="D21" s="153" t="s">
        <v>41</v>
      </c>
      <c r="E21" s="164" t="s">
        <v>35</v>
      </c>
      <c r="F21">
        <v>147</v>
      </c>
    </row>
    <row r="22" spans="1:6">
      <c r="A22" s="153">
        <v>21</v>
      </c>
      <c r="B22" s="153">
        <v>2</v>
      </c>
      <c r="C22" s="183">
        <v>3604510</v>
      </c>
      <c r="D22" s="153" t="s">
        <v>122</v>
      </c>
      <c r="E22" s="164" t="str">
        <f>IF([11]確認書!$H$4="","",IF(C22="","",[11]確認書!$H$4))</f>
        <v>ＮＦＳＣ</v>
      </c>
      <c r="F22">
        <v>135</v>
      </c>
    </row>
    <row r="23" spans="1:6">
      <c r="A23" s="153">
        <v>22</v>
      </c>
      <c r="B23" s="153">
        <v>4</v>
      </c>
      <c r="C23" s="184">
        <v>3604413</v>
      </c>
      <c r="D23" s="157" t="s">
        <v>286</v>
      </c>
      <c r="E23" s="185" t="str">
        <f>IF([14]確認書!$H$4="","",IF(C23="","",[14]確認書!$H$4))</f>
        <v>ＮＪＴＣ</v>
      </c>
      <c r="F23">
        <v>127</v>
      </c>
    </row>
    <row r="24" spans="1:6">
      <c r="A24" s="153">
        <v>23</v>
      </c>
      <c r="B24" s="153">
        <v>7</v>
      </c>
      <c r="C24" s="183">
        <v>3604697</v>
      </c>
      <c r="D24" s="153" t="s">
        <v>107</v>
      </c>
      <c r="E24" s="164" t="str">
        <f>IF([3]確認書!$H$4="","",IF(C24="","",[3]確認書!$H$4))</f>
        <v>霞ヶ浦高</v>
      </c>
      <c r="F24">
        <v>116</v>
      </c>
    </row>
    <row r="25" spans="1:6">
      <c r="A25" s="153">
        <v>24</v>
      </c>
      <c r="B25" s="153">
        <v>27</v>
      </c>
      <c r="C25" s="184">
        <v>3604432</v>
      </c>
      <c r="D25" s="157" t="s">
        <v>381</v>
      </c>
      <c r="E25" s="185" t="str">
        <f>IF([2]確認書!$H$4="","",IF(C25="","",[2]確認書!$H$4))</f>
        <v>エースTA</v>
      </c>
      <c r="F25">
        <v>84</v>
      </c>
    </row>
    <row r="26" spans="1:6">
      <c r="A26" s="4">
        <v>1</v>
      </c>
      <c r="B26" s="4">
        <v>1</v>
      </c>
      <c r="C26" s="24">
        <v>3604574</v>
      </c>
      <c r="D26" s="25" t="s">
        <v>329</v>
      </c>
      <c r="E26" s="26" t="str">
        <f>IF([17]確認書!$H$4="","",IF(C26="","",[17]確認書!$H$4))</f>
        <v>江戸取中</v>
      </c>
      <c r="F26">
        <v>75</v>
      </c>
    </row>
    <row r="27" spans="1:6">
      <c r="A27" s="4">
        <v>2</v>
      </c>
      <c r="B27" s="4">
        <v>5</v>
      </c>
      <c r="C27" s="24">
        <v>3604216</v>
      </c>
      <c r="D27" s="25" t="s">
        <v>382</v>
      </c>
      <c r="E27" s="26" t="str">
        <f>IF([2]確認書!$H$4="","",IF(C27="","",[2]確認書!$H$4))</f>
        <v>エースTA</v>
      </c>
      <c r="F27">
        <v>72</v>
      </c>
    </row>
    <row r="28" spans="1:6">
      <c r="A28" s="4">
        <v>3</v>
      </c>
      <c r="B28" s="4">
        <v>9</v>
      </c>
      <c r="C28" s="12">
        <v>3604567</v>
      </c>
      <c r="D28" s="4" t="s">
        <v>5</v>
      </c>
      <c r="E28" s="14" t="str">
        <f>IF([9]確認書!$H$4="","",IF(C28="","",[9]確認書!$H$4))</f>
        <v>三笠TS</v>
      </c>
      <c r="F28">
        <v>68</v>
      </c>
    </row>
    <row r="29" spans="1:6">
      <c r="A29" s="4">
        <v>4</v>
      </c>
      <c r="B29" s="4">
        <v>13</v>
      </c>
      <c r="C29" s="12">
        <v>3604645</v>
      </c>
      <c r="D29" s="4" t="s">
        <v>357</v>
      </c>
      <c r="E29" s="14" t="str">
        <f>IF([8]確認書!$H$4="","",IF(C29="","",[8]確認書!$H$4))</f>
        <v>マス・ガイアＴＣ</v>
      </c>
      <c r="F29">
        <v>47</v>
      </c>
    </row>
    <row r="30" spans="1:6">
      <c r="A30" s="4">
        <v>5</v>
      </c>
      <c r="B30" s="4">
        <v>17</v>
      </c>
      <c r="C30" s="12">
        <v>3604565</v>
      </c>
      <c r="D30" s="4" t="s">
        <v>135</v>
      </c>
      <c r="E30" s="14" t="str">
        <f>IF([15]確認書!$H$4="","",IF(C30="","",[15]確認書!$H$4))</f>
        <v>Asch T.A</v>
      </c>
      <c r="F30">
        <v>36</v>
      </c>
    </row>
    <row r="31" spans="1:6">
      <c r="A31" s="4">
        <v>6</v>
      </c>
      <c r="B31" s="4">
        <v>21</v>
      </c>
      <c r="C31" s="12">
        <v>3604533</v>
      </c>
      <c r="D31" s="4" t="s">
        <v>219</v>
      </c>
      <c r="E31" s="14" t="str">
        <f>IF([18]確認書!$H$4="","",IF(C31="","",[18]確認書!$H$4))</f>
        <v>JAC</v>
      </c>
      <c r="F31">
        <v>31</v>
      </c>
    </row>
    <row r="32" spans="1:6">
      <c r="A32" s="4">
        <v>7</v>
      </c>
      <c r="B32" s="4">
        <v>25</v>
      </c>
      <c r="C32" s="12">
        <v>3604745</v>
      </c>
      <c r="D32" s="4" t="s">
        <v>106</v>
      </c>
      <c r="E32" s="14" t="str">
        <f>IF([3]確認書!$H$4="","",IF(C32="","",[3]確認書!$H$4))</f>
        <v>霞ヶ浦高</v>
      </c>
      <c r="F32">
        <v>30</v>
      </c>
    </row>
    <row r="33" spans="1:6">
      <c r="A33" s="4">
        <v>8</v>
      </c>
      <c r="B33" s="4">
        <v>29</v>
      </c>
      <c r="C33" s="12">
        <v>3604242</v>
      </c>
      <c r="D33" s="4" t="s">
        <v>228</v>
      </c>
      <c r="E33" s="14" t="str">
        <f>IF([4]確認書!$H$4="","",IF(C33="","",[4]確認書!$H$4))</f>
        <v>CSJ</v>
      </c>
      <c r="F33">
        <v>29</v>
      </c>
    </row>
    <row r="34" spans="1:6">
      <c r="A34" s="4">
        <v>9</v>
      </c>
      <c r="B34" s="4">
        <v>12</v>
      </c>
      <c r="C34" s="12">
        <v>3604617</v>
      </c>
      <c r="D34" s="4" t="s">
        <v>109</v>
      </c>
      <c r="E34" s="14" t="str">
        <f>IF([19]確認書!$H$4="","",IF(C34="","",[19]確認書!$H$4))</f>
        <v>すだちTC</v>
      </c>
      <c r="F34">
        <v>22</v>
      </c>
    </row>
    <row r="35" spans="1:6">
      <c r="A35" s="4">
        <v>10</v>
      </c>
      <c r="B35" s="4">
        <v>15</v>
      </c>
      <c r="C35" s="12">
        <v>3604487</v>
      </c>
      <c r="D35" s="4" t="s">
        <v>124</v>
      </c>
      <c r="E35" s="14" t="str">
        <f>IF([11]確認書!$H$4="","",IF(C35="","",[11]確認書!$H$4))</f>
        <v>ＮＦＳＣ</v>
      </c>
      <c r="F35">
        <v>22</v>
      </c>
    </row>
    <row r="36" spans="1:6">
      <c r="A36" s="4">
        <v>11</v>
      </c>
      <c r="B36" s="4">
        <v>11</v>
      </c>
      <c r="C36" s="12">
        <v>3604566</v>
      </c>
      <c r="D36" s="4" t="s">
        <v>136</v>
      </c>
      <c r="E36" s="14" t="str">
        <f>IF([15]確認書!$H$4="","",IF(C36="","",[15]確認書!$H$4))</f>
        <v>Asch T.A</v>
      </c>
      <c r="F36">
        <v>20</v>
      </c>
    </row>
    <row r="37" spans="1:6">
      <c r="A37" s="4">
        <v>12</v>
      </c>
      <c r="B37" s="4">
        <v>23</v>
      </c>
      <c r="C37" s="12">
        <v>3604761</v>
      </c>
      <c r="D37" s="4" t="s">
        <v>123</v>
      </c>
      <c r="E37" s="14" t="str">
        <f>IF([11]確認書!$H$4="","",IF(C37="","",[11]確認書!$H$4))</f>
        <v>ＮＦＳＣ</v>
      </c>
      <c r="F37">
        <v>0</v>
      </c>
    </row>
    <row r="38" spans="1:6">
      <c r="A38" s="4">
        <v>13</v>
      </c>
      <c r="B38" s="4">
        <v>24</v>
      </c>
      <c r="C38" s="1">
        <v>3604785</v>
      </c>
      <c r="D38" s="2" t="s">
        <v>213</v>
      </c>
      <c r="E38" s="2" t="s">
        <v>214</v>
      </c>
      <c r="F38">
        <v>0</v>
      </c>
    </row>
    <row r="39" spans="1:6">
      <c r="A39" s="4">
        <v>14</v>
      </c>
      <c r="B39" s="4">
        <v>20</v>
      </c>
      <c r="C39" s="12">
        <v>3604792</v>
      </c>
      <c r="D39" s="4" t="s">
        <v>232</v>
      </c>
      <c r="E39" s="14" t="str">
        <f>IF([4]確認書!$H$4="","",IF(C39="","",[4]確認書!$H$4))</f>
        <v>CSJ</v>
      </c>
      <c r="F39">
        <v>0</v>
      </c>
    </row>
    <row r="40" spans="1:6">
      <c r="A40" s="4">
        <v>15</v>
      </c>
      <c r="B40" s="4">
        <v>28</v>
      </c>
      <c r="C40" s="24">
        <v>3604699</v>
      </c>
      <c r="D40" s="25" t="s">
        <v>318</v>
      </c>
      <c r="E40" s="26" t="s">
        <v>315</v>
      </c>
      <c r="F40">
        <v>0</v>
      </c>
    </row>
    <row r="41" spans="1:6">
      <c r="A41" s="4">
        <v>16</v>
      </c>
      <c r="B41" s="4">
        <v>8</v>
      </c>
      <c r="C41" s="24">
        <v>3604738</v>
      </c>
      <c r="D41" s="25" t="s">
        <v>330</v>
      </c>
      <c r="E41" s="26" t="str">
        <f>IF([17]確認書!$H$4="","",IF(C41="","",[17]確認書!$H$4))</f>
        <v>江戸取中</v>
      </c>
      <c r="F41">
        <v>0</v>
      </c>
    </row>
    <row r="42" spans="1:6">
      <c r="A42" s="4">
        <v>17</v>
      </c>
      <c r="B42" s="4">
        <v>31</v>
      </c>
      <c r="C42" s="24">
        <v>3604777</v>
      </c>
      <c r="D42" s="25" t="s">
        <v>331</v>
      </c>
      <c r="E42" s="26" t="str">
        <f>IF([17]確認書!$H$4="","",IF(C42="","",[17]確認書!$H$4))</f>
        <v>江戸取中</v>
      </c>
      <c r="F42">
        <v>0</v>
      </c>
    </row>
    <row r="43" spans="1:6">
      <c r="A43" s="4">
        <v>18</v>
      </c>
      <c r="B43" s="4">
        <v>7</v>
      </c>
      <c r="C43" s="24">
        <v>3604786</v>
      </c>
      <c r="D43" s="25" t="s">
        <v>334</v>
      </c>
      <c r="E43" s="26" t="str">
        <f>IF([20]確認書!$H$4="","",IF(C43="","",[20]確認書!$H$4))</f>
        <v>茨城中</v>
      </c>
      <c r="F43">
        <v>0</v>
      </c>
    </row>
    <row r="44" spans="1:6">
      <c r="A44" s="4">
        <v>19</v>
      </c>
      <c r="B44" s="4">
        <v>16</v>
      </c>
      <c r="C44" s="24">
        <v>3604787</v>
      </c>
      <c r="D44" s="25" t="s">
        <v>335</v>
      </c>
      <c r="E44" s="26" t="str">
        <f>IF([20]確認書!$H$4="","",IF(C44="","",[20]確認書!$H$4))</f>
        <v>茨城中</v>
      </c>
      <c r="F44">
        <v>0</v>
      </c>
    </row>
    <row r="45" spans="1:6">
      <c r="A45" s="4">
        <v>20</v>
      </c>
      <c r="B45" s="4">
        <v>19</v>
      </c>
      <c r="C45" s="24">
        <v>3604788</v>
      </c>
      <c r="D45" s="25" t="s">
        <v>336</v>
      </c>
      <c r="E45" s="26" t="str">
        <f>IF([20]確認書!$H$4="","",IF(C45="","",[20]確認書!$H$4))</f>
        <v>茨城中</v>
      </c>
      <c r="F45">
        <v>0</v>
      </c>
    </row>
    <row r="46" spans="1:6">
      <c r="A46" s="4">
        <v>21</v>
      </c>
      <c r="B46" s="4">
        <v>27</v>
      </c>
      <c r="C46" s="24">
        <v>3604789</v>
      </c>
      <c r="D46" s="25" t="s">
        <v>337</v>
      </c>
      <c r="E46" s="26" t="str">
        <f>IF([20]確認書!$H$4="","",IF(C46="","",[20]確認書!$H$4))</f>
        <v>茨城中</v>
      </c>
      <c r="F46">
        <v>0</v>
      </c>
    </row>
    <row r="47" spans="1:6">
      <c r="A47" s="4">
        <v>22</v>
      </c>
      <c r="B47" s="4">
        <v>4</v>
      </c>
      <c r="C47" s="28">
        <v>3604802</v>
      </c>
      <c r="D47" s="4" t="s">
        <v>358</v>
      </c>
      <c r="E47" s="14" t="s">
        <v>359</v>
      </c>
      <c r="F47">
        <v>0</v>
      </c>
    </row>
    <row r="48" spans="1:6">
      <c r="A48" s="4">
        <v>23</v>
      </c>
      <c r="B48" s="4">
        <v>32</v>
      </c>
      <c r="C48" s="13">
        <v>3604505</v>
      </c>
      <c r="D48" s="4" t="s">
        <v>206</v>
      </c>
      <c r="E48" s="14" t="str">
        <f>IF([5]確認書!$H$4="","",IF(C48="","",[5]確認書!$H$4))</f>
        <v>大洗ビーチTC</v>
      </c>
      <c r="F48">
        <v>0</v>
      </c>
    </row>
    <row r="49" spans="1:5">
      <c r="A49" s="4">
        <v>24</v>
      </c>
      <c r="B49" s="4">
        <v>2</v>
      </c>
      <c r="C49" s="152" t="s">
        <v>488</v>
      </c>
      <c r="D49" s="152"/>
      <c r="E49" s="152"/>
    </row>
    <row r="50" spans="1:5">
      <c r="A50" s="4">
        <v>25</v>
      </c>
      <c r="B50" s="4">
        <v>3</v>
      </c>
      <c r="C50" s="152" t="s">
        <v>488</v>
      </c>
      <c r="D50" s="152"/>
      <c r="E50" s="152"/>
    </row>
    <row r="51" spans="1:5">
      <c r="A51" s="4">
        <v>26</v>
      </c>
      <c r="B51" s="4">
        <v>6</v>
      </c>
      <c r="C51" s="152" t="s">
        <v>488</v>
      </c>
      <c r="D51" s="152"/>
      <c r="E51" s="152"/>
    </row>
    <row r="52" spans="1:5">
      <c r="A52" s="4">
        <v>27</v>
      </c>
      <c r="B52" s="4">
        <v>10</v>
      </c>
      <c r="C52" s="152" t="s">
        <v>488</v>
      </c>
      <c r="D52" s="152"/>
      <c r="E52" s="152"/>
    </row>
    <row r="53" spans="1:5">
      <c r="A53" s="4">
        <v>28</v>
      </c>
      <c r="B53" s="4">
        <v>14</v>
      </c>
      <c r="C53" s="152" t="s">
        <v>488</v>
      </c>
      <c r="D53" s="152"/>
      <c r="E53" s="152"/>
    </row>
    <row r="54" spans="1:5">
      <c r="A54" s="4">
        <v>29</v>
      </c>
      <c r="B54" s="4">
        <v>18</v>
      </c>
      <c r="C54" s="152" t="s">
        <v>488</v>
      </c>
      <c r="D54" s="152"/>
      <c r="E54" s="152"/>
    </row>
    <row r="55" spans="1:5">
      <c r="A55" s="4">
        <v>30</v>
      </c>
      <c r="B55" s="4">
        <v>22</v>
      </c>
      <c r="C55" s="152" t="s">
        <v>488</v>
      </c>
      <c r="D55" s="152"/>
      <c r="E55" s="152"/>
    </row>
    <row r="56" spans="1:5">
      <c r="A56" s="4">
        <v>31</v>
      </c>
      <c r="B56" s="4">
        <v>26</v>
      </c>
      <c r="C56" s="152" t="s">
        <v>488</v>
      </c>
      <c r="D56" s="152"/>
      <c r="E56" s="152"/>
    </row>
    <row r="57" spans="1:5">
      <c r="A57" s="4">
        <v>32</v>
      </c>
      <c r="B57" s="4">
        <v>30</v>
      </c>
      <c r="C57" s="152" t="s">
        <v>488</v>
      </c>
      <c r="D57" s="152"/>
      <c r="E57" s="152"/>
    </row>
  </sheetData>
  <sortState ref="A2:F48">
    <sortCondition descending="1" ref="F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8"/>
  <sheetViews>
    <sheetView workbookViewId="0">
      <selection activeCell="A3" sqref="A3:E3"/>
    </sheetView>
  </sheetViews>
  <sheetFormatPr defaultRowHeight="13.5"/>
  <cols>
    <col min="2" max="2" width="10.5" bestFit="1" customWidth="1"/>
    <col min="3" max="3" width="11.625" bestFit="1" customWidth="1"/>
    <col min="4" max="4" width="5.75" customWidth="1"/>
    <col min="5" max="5" width="13.125" customWidth="1"/>
  </cols>
  <sheetData>
    <row r="1" spans="1:10" ht="14.25">
      <c r="A1" s="84" t="s">
        <v>424</v>
      </c>
      <c r="B1" s="102"/>
      <c r="C1" s="103"/>
      <c r="D1" s="103"/>
      <c r="E1" s="103"/>
      <c r="F1" s="87"/>
      <c r="G1" s="87"/>
      <c r="H1" s="87"/>
      <c r="I1" s="87"/>
      <c r="J1" s="101"/>
    </row>
    <row r="2" spans="1:10" ht="14.25">
      <c r="A2" s="84" t="s">
        <v>468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>
      <c r="A3" s="386"/>
      <c r="B3" s="386"/>
      <c r="C3" s="386"/>
      <c r="D3" s="386"/>
      <c r="E3" s="386"/>
      <c r="F3" s="126"/>
      <c r="G3" s="128">
        <v>1</v>
      </c>
      <c r="H3" s="91" t="s">
        <v>469</v>
      </c>
      <c r="I3" s="92" t="s">
        <v>448</v>
      </c>
      <c r="J3" s="101"/>
    </row>
    <row r="4" spans="1:10">
      <c r="A4" s="89"/>
      <c r="B4" s="89"/>
      <c r="C4" s="126"/>
      <c r="D4" s="126"/>
      <c r="E4" s="126"/>
      <c r="F4" s="126"/>
      <c r="G4" s="90"/>
      <c r="H4" s="91"/>
      <c r="I4" s="91"/>
      <c r="J4" s="148"/>
    </row>
    <row r="5" spans="1:10">
      <c r="A5" s="384">
        <v>1</v>
      </c>
      <c r="B5" s="384">
        <f>VLOOKUP(A5,'16BS'!$B$26:$E$57,2,0)</f>
        <v>3604574</v>
      </c>
      <c r="C5" s="384" t="str">
        <f>VLOOKUP(A5,'16BS'!$B$26:$E$57,3,0)</f>
        <v>相沢　平大</v>
      </c>
      <c r="D5" s="385" t="s">
        <v>422</v>
      </c>
      <c r="E5" s="384" t="str">
        <f>VLOOKUP(A5,'16BS'!$B$26:$E$57,4,0)</f>
        <v>江戸取中</v>
      </c>
      <c r="F5" s="385" t="s">
        <v>423</v>
      </c>
      <c r="G5" s="93"/>
      <c r="H5" s="87"/>
      <c r="I5" s="87"/>
      <c r="J5" s="101"/>
    </row>
    <row r="6" spans="1:10">
      <c r="A6" s="384"/>
      <c r="B6" s="384"/>
      <c r="C6" s="384"/>
      <c r="D6" s="385"/>
      <c r="E6" s="384"/>
      <c r="F6" s="385"/>
      <c r="G6" s="94"/>
      <c r="H6" s="95"/>
      <c r="I6" s="87"/>
      <c r="J6" s="101"/>
    </row>
    <row r="7" spans="1:10">
      <c r="A7" s="384">
        <v>2</v>
      </c>
      <c r="B7" s="384"/>
      <c r="C7" s="384" t="s">
        <v>530</v>
      </c>
      <c r="D7" s="387"/>
      <c r="E7" s="387"/>
      <c r="F7" s="387"/>
      <c r="G7" s="96"/>
      <c r="H7" s="94"/>
      <c r="I7" s="87"/>
      <c r="J7" s="101"/>
    </row>
    <row r="8" spans="1:10">
      <c r="A8" s="384"/>
      <c r="B8" s="384"/>
      <c r="C8" s="384"/>
      <c r="D8" s="387"/>
      <c r="E8" s="387"/>
      <c r="F8" s="387"/>
      <c r="G8" s="87"/>
      <c r="H8" s="97"/>
      <c r="I8" s="95"/>
      <c r="J8" s="397" t="s">
        <v>470</v>
      </c>
    </row>
    <row r="9" spans="1:10">
      <c r="A9" s="384">
        <v>3</v>
      </c>
      <c r="B9" s="384"/>
      <c r="C9" s="384" t="s">
        <v>530</v>
      </c>
      <c r="D9" s="387"/>
      <c r="E9" s="387"/>
      <c r="F9" s="387"/>
      <c r="G9" s="93"/>
      <c r="H9" s="97"/>
      <c r="I9" s="100"/>
      <c r="J9" s="397"/>
    </row>
    <row r="10" spans="1:10">
      <c r="A10" s="384"/>
      <c r="B10" s="384"/>
      <c r="C10" s="384"/>
      <c r="D10" s="387"/>
      <c r="E10" s="387"/>
      <c r="F10" s="387"/>
      <c r="G10" s="94"/>
      <c r="H10" s="98"/>
      <c r="I10" s="101"/>
      <c r="J10" s="101"/>
    </row>
    <row r="11" spans="1:10">
      <c r="A11" s="384">
        <v>4</v>
      </c>
      <c r="B11" s="384">
        <f>VLOOKUP(A11,'16BS'!$B$26:$E$57,2,0)</f>
        <v>3604802</v>
      </c>
      <c r="C11" s="384" t="str">
        <f>VLOOKUP(A11,'16BS'!$B$26:$E$57,3,0)</f>
        <v>内田　響世</v>
      </c>
      <c r="D11" s="385" t="s">
        <v>422</v>
      </c>
      <c r="E11" s="384" t="str">
        <f>VLOOKUP(A11,'16BS'!$B$26:$E$57,4,0)</f>
        <v>マス・ガイアＴＣ</v>
      </c>
      <c r="F11" s="385" t="s">
        <v>423</v>
      </c>
      <c r="G11" s="96"/>
      <c r="H11" s="87"/>
      <c r="I11" s="397"/>
      <c r="J11" s="101"/>
    </row>
    <row r="12" spans="1:10">
      <c r="A12" s="384"/>
      <c r="B12" s="384"/>
      <c r="C12" s="384"/>
      <c r="D12" s="385"/>
      <c r="E12" s="384"/>
      <c r="F12" s="385"/>
      <c r="G12" s="87"/>
      <c r="H12" s="87"/>
      <c r="I12" s="397"/>
      <c r="J12" s="101"/>
    </row>
    <row r="13" spans="1:10">
      <c r="A13" s="384">
        <v>5</v>
      </c>
      <c r="B13" s="384">
        <f>VLOOKUP(A13,'16BS'!$B$26:$E$57,2,0)</f>
        <v>3604216</v>
      </c>
      <c r="C13" s="384" t="str">
        <f>VLOOKUP(A13,'16BS'!$B$26:$E$57,3,0)</f>
        <v>小湊　琉空</v>
      </c>
      <c r="D13" s="385" t="s">
        <v>422</v>
      </c>
      <c r="E13" s="384" t="str">
        <f>VLOOKUP(A13,'16BS'!$B$26:$E$57,4,0)</f>
        <v>エースTA</v>
      </c>
      <c r="F13" s="385" t="s">
        <v>423</v>
      </c>
      <c r="G13" s="93"/>
      <c r="H13" s="87"/>
      <c r="I13" s="397"/>
      <c r="J13" s="101"/>
    </row>
    <row r="14" spans="1:10">
      <c r="A14" s="384"/>
      <c r="B14" s="384"/>
      <c r="C14" s="384"/>
      <c r="D14" s="385"/>
      <c r="E14" s="384"/>
      <c r="F14" s="385"/>
      <c r="G14" s="94"/>
      <c r="H14" s="95"/>
      <c r="I14" s="397"/>
      <c r="J14" s="101"/>
    </row>
    <row r="15" spans="1:10">
      <c r="A15" s="384">
        <v>6</v>
      </c>
      <c r="B15" s="384"/>
      <c r="C15" s="384" t="s">
        <v>530</v>
      </c>
      <c r="D15" s="387"/>
      <c r="E15" s="387"/>
      <c r="F15" s="387"/>
      <c r="G15" s="96"/>
      <c r="H15" s="87"/>
      <c r="I15" s="149"/>
      <c r="J15" s="101"/>
    </row>
    <row r="16" spans="1:10">
      <c r="A16" s="384"/>
      <c r="B16" s="384"/>
      <c r="C16" s="384"/>
      <c r="D16" s="387"/>
      <c r="E16" s="387"/>
      <c r="F16" s="387"/>
      <c r="G16" s="87"/>
      <c r="H16" s="97"/>
      <c r="I16" s="95"/>
      <c r="J16" s="397" t="s">
        <v>464</v>
      </c>
    </row>
    <row r="17" spans="1:10">
      <c r="A17" s="384">
        <v>7</v>
      </c>
      <c r="B17" s="384">
        <f>VLOOKUP(A17,'16BS'!$B$26:$E$57,2,0)</f>
        <v>3604786</v>
      </c>
      <c r="C17" s="384" t="str">
        <f>VLOOKUP(A17,'16BS'!$B$26:$E$57,3,0)</f>
        <v>小澤　亮太</v>
      </c>
      <c r="D17" s="385" t="s">
        <v>422</v>
      </c>
      <c r="E17" s="384" t="str">
        <f>VLOOKUP(A17,'16BS'!$B$26:$E$57,4,0)</f>
        <v>茨城中</v>
      </c>
      <c r="F17" s="385" t="s">
        <v>423</v>
      </c>
      <c r="G17" s="93"/>
      <c r="H17" s="97"/>
      <c r="I17" s="87"/>
      <c r="J17" s="397"/>
    </row>
    <row r="18" spans="1:10">
      <c r="A18" s="384"/>
      <c r="B18" s="384"/>
      <c r="C18" s="384"/>
      <c r="D18" s="385"/>
      <c r="E18" s="384"/>
      <c r="F18" s="385"/>
      <c r="G18" s="94"/>
      <c r="H18" s="98"/>
      <c r="I18" s="87"/>
      <c r="J18" s="101"/>
    </row>
    <row r="19" spans="1:10">
      <c r="A19" s="384">
        <v>8</v>
      </c>
      <c r="B19" s="384">
        <f>VLOOKUP(A19,'16BS'!$B$26:$E$57,2,0)</f>
        <v>3604738</v>
      </c>
      <c r="C19" s="384" t="str">
        <f>VLOOKUP(A19,'16BS'!$B$26:$E$57,3,0)</f>
        <v>竹内　悠太</v>
      </c>
      <c r="D19" s="385" t="s">
        <v>422</v>
      </c>
      <c r="E19" s="384" t="str">
        <f>VLOOKUP(A19,'16BS'!$B$26:$E$57,4,0)</f>
        <v>江戸取中</v>
      </c>
      <c r="F19" s="385" t="s">
        <v>423</v>
      </c>
      <c r="G19" s="96"/>
      <c r="H19" s="87"/>
      <c r="I19" s="87"/>
      <c r="J19" s="101"/>
    </row>
    <row r="20" spans="1:10">
      <c r="A20" s="384"/>
      <c r="B20" s="384"/>
      <c r="C20" s="384"/>
      <c r="D20" s="385"/>
      <c r="E20" s="384"/>
      <c r="F20" s="385"/>
      <c r="G20" s="87"/>
      <c r="H20" s="87"/>
      <c r="I20" s="87"/>
      <c r="J20" s="101"/>
    </row>
    <row r="21" spans="1:10">
      <c r="A21" s="384">
        <v>9</v>
      </c>
      <c r="B21" s="384">
        <f>VLOOKUP(A21,'16BS'!$B$26:$E$57,2,0)</f>
        <v>3604567</v>
      </c>
      <c r="C21" s="384" t="str">
        <f>VLOOKUP(A21,'16BS'!$B$26:$E$57,3,0)</f>
        <v>松岡　優貴</v>
      </c>
      <c r="D21" s="385" t="s">
        <v>422</v>
      </c>
      <c r="E21" s="384" t="str">
        <f>VLOOKUP(A21,'16BS'!$B$26:$E$57,4,0)</f>
        <v>三笠TS</v>
      </c>
      <c r="F21" s="385" t="s">
        <v>423</v>
      </c>
      <c r="G21" s="93"/>
      <c r="H21" s="87"/>
      <c r="I21" s="87"/>
      <c r="J21" s="101"/>
    </row>
    <row r="22" spans="1:10">
      <c r="A22" s="384"/>
      <c r="B22" s="384"/>
      <c r="C22" s="384"/>
      <c r="D22" s="385"/>
      <c r="E22" s="384"/>
      <c r="F22" s="385"/>
      <c r="G22" s="94"/>
      <c r="H22" s="95"/>
      <c r="I22" s="87"/>
      <c r="J22" s="101"/>
    </row>
    <row r="23" spans="1:10">
      <c r="A23" s="384">
        <v>10</v>
      </c>
      <c r="B23" s="384"/>
      <c r="C23" s="384" t="s">
        <v>530</v>
      </c>
      <c r="D23" s="387"/>
      <c r="E23" s="387"/>
      <c r="F23" s="387"/>
      <c r="G23" s="96"/>
      <c r="H23" s="94"/>
      <c r="I23" s="87"/>
      <c r="J23" s="101"/>
    </row>
    <row r="24" spans="1:10">
      <c r="A24" s="384"/>
      <c r="B24" s="384"/>
      <c r="C24" s="384"/>
      <c r="D24" s="387"/>
      <c r="E24" s="387"/>
      <c r="F24" s="387"/>
      <c r="G24" s="87"/>
      <c r="H24" s="97"/>
      <c r="I24" s="95"/>
      <c r="J24" s="397" t="s">
        <v>471</v>
      </c>
    </row>
    <row r="25" spans="1:10">
      <c r="A25" s="384">
        <v>11</v>
      </c>
      <c r="B25" s="384">
        <f>VLOOKUP(A25,'16BS'!$B$26:$E$57,2,0)</f>
        <v>3604566</v>
      </c>
      <c r="C25" s="384" t="str">
        <f>VLOOKUP(A25,'16BS'!$B$26:$E$57,3,0)</f>
        <v>増田 雅也</v>
      </c>
      <c r="D25" s="385" t="s">
        <v>422</v>
      </c>
      <c r="E25" s="384" t="str">
        <f>VLOOKUP(A25,'16BS'!$B$26:$E$57,4,0)</f>
        <v>Asch T.A</v>
      </c>
      <c r="F25" s="385" t="s">
        <v>423</v>
      </c>
      <c r="G25" s="93"/>
      <c r="H25" s="97"/>
      <c r="I25" s="100"/>
      <c r="J25" s="397"/>
    </row>
    <row r="26" spans="1:10">
      <c r="A26" s="384"/>
      <c r="B26" s="384"/>
      <c r="C26" s="384"/>
      <c r="D26" s="385"/>
      <c r="E26" s="384"/>
      <c r="F26" s="385"/>
      <c r="G26" s="94"/>
      <c r="H26" s="98"/>
      <c r="I26" s="101"/>
      <c r="J26" s="101"/>
    </row>
    <row r="27" spans="1:10">
      <c r="A27" s="384">
        <v>12</v>
      </c>
      <c r="B27" s="384">
        <f>VLOOKUP(A27,'16BS'!$B$26:$E$57,2,0)</f>
        <v>3604617</v>
      </c>
      <c r="C27" s="384" t="str">
        <f>VLOOKUP(A27,'16BS'!$B$26:$E$57,3,0)</f>
        <v>石井　大暉</v>
      </c>
      <c r="D27" s="385" t="s">
        <v>422</v>
      </c>
      <c r="E27" s="384" t="str">
        <f>VLOOKUP(A27,'16BS'!$B$26:$E$57,4,0)</f>
        <v>すだちTC</v>
      </c>
      <c r="F27" s="385" t="s">
        <v>423</v>
      </c>
      <c r="G27" s="96"/>
      <c r="H27" s="87"/>
      <c r="I27" s="397"/>
      <c r="J27" s="101"/>
    </row>
    <row r="28" spans="1:10">
      <c r="A28" s="384"/>
      <c r="B28" s="384"/>
      <c r="C28" s="384"/>
      <c r="D28" s="385"/>
      <c r="E28" s="384"/>
      <c r="F28" s="385"/>
      <c r="G28" s="87"/>
      <c r="H28" s="87"/>
      <c r="I28" s="397"/>
      <c r="J28" s="101"/>
    </row>
    <row r="29" spans="1:10">
      <c r="A29" s="384">
        <v>13</v>
      </c>
      <c r="B29" s="384">
        <f>VLOOKUP(A29,'16BS'!$B$26:$E$57,2,0)</f>
        <v>3604645</v>
      </c>
      <c r="C29" s="384" t="str">
        <f>VLOOKUP(A29,'16BS'!$B$26:$E$57,3,0)</f>
        <v>藤田　岳土</v>
      </c>
      <c r="D29" s="385" t="s">
        <v>422</v>
      </c>
      <c r="E29" s="384" t="str">
        <f>VLOOKUP(A29,'16BS'!$B$26:$E$57,4,0)</f>
        <v>マス・ガイアＴＣ</v>
      </c>
      <c r="F29" s="385" t="s">
        <v>423</v>
      </c>
      <c r="G29" s="93"/>
      <c r="H29" s="87"/>
      <c r="I29" s="397"/>
      <c r="J29" s="101"/>
    </row>
    <row r="30" spans="1:10">
      <c r="A30" s="384"/>
      <c r="B30" s="384"/>
      <c r="C30" s="384"/>
      <c r="D30" s="385"/>
      <c r="E30" s="384"/>
      <c r="F30" s="385"/>
      <c r="G30" s="94"/>
      <c r="H30" s="95"/>
      <c r="I30" s="397"/>
      <c r="J30" s="101"/>
    </row>
    <row r="31" spans="1:10">
      <c r="A31" s="384">
        <v>14</v>
      </c>
      <c r="B31" s="384"/>
      <c r="C31" s="384" t="s">
        <v>530</v>
      </c>
      <c r="D31" s="387"/>
      <c r="E31" s="387"/>
      <c r="F31" s="387"/>
      <c r="G31" s="96"/>
      <c r="H31" s="87"/>
      <c r="I31" s="149"/>
      <c r="J31" s="101"/>
    </row>
    <row r="32" spans="1:10">
      <c r="A32" s="384"/>
      <c r="B32" s="384"/>
      <c r="C32" s="384"/>
      <c r="D32" s="387"/>
      <c r="E32" s="387"/>
      <c r="F32" s="387"/>
      <c r="G32" s="87"/>
      <c r="H32" s="97"/>
      <c r="I32" s="95"/>
      <c r="J32" s="397" t="s">
        <v>472</v>
      </c>
    </row>
    <row r="33" spans="1:10">
      <c r="A33" s="384">
        <v>15</v>
      </c>
      <c r="B33" s="384">
        <f>VLOOKUP(A33,'16BS'!$B$26:$E$57,2,0)</f>
        <v>3604487</v>
      </c>
      <c r="C33" s="384" t="str">
        <f>VLOOKUP(A33,'16BS'!$B$26:$E$57,3,0)</f>
        <v>木下　大誠</v>
      </c>
      <c r="D33" s="385" t="s">
        <v>422</v>
      </c>
      <c r="E33" s="384" t="str">
        <f>VLOOKUP(A33,'16BS'!$B$26:$E$57,4,0)</f>
        <v>ＮＦＳＣ</v>
      </c>
      <c r="F33" s="385" t="s">
        <v>423</v>
      </c>
      <c r="G33" s="93"/>
      <c r="H33" s="97"/>
      <c r="I33" s="87"/>
      <c r="J33" s="397"/>
    </row>
    <row r="34" spans="1:10">
      <c r="A34" s="384"/>
      <c r="B34" s="384"/>
      <c r="C34" s="384"/>
      <c r="D34" s="385"/>
      <c r="E34" s="384"/>
      <c r="F34" s="385"/>
      <c r="G34" s="94"/>
      <c r="H34" s="98"/>
      <c r="I34" s="87"/>
      <c r="J34" s="101"/>
    </row>
    <row r="35" spans="1:10">
      <c r="A35" s="384">
        <v>16</v>
      </c>
      <c r="B35" s="384">
        <f>VLOOKUP(A35,'16BS'!$B$26:$E$57,2,0)</f>
        <v>3604787</v>
      </c>
      <c r="C35" s="384" t="str">
        <f>VLOOKUP(A35,'16BS'!$B$26:$E$57,3,0)</f>
        <v>小林　大修</v>
      </c>
      <c r="D35" s="385" t="s">
        <v>422</v>
      </c>
      <c r="E35" s="384" t="str">
        <f>VLOOKUP(A35,'16BS'!$B$26:$E$57,4,0)</f>
        <v>茨城中</v>
      </c>
      <c r="F35" s="385" t="s">
        <v>423</v>
      </c>
      <c r="G35" s="96"/>
      <c r="H35" s="87"/>
      <c r="I35" s="87"/>
      <c r="J35" s="101"/>
    </row>
    <row r="36" spans="1:10">
      <c r="A36" s="384"/>
      <c r="B36" s="384"/>
      <c r="C36" s="384"/>
      <c r="D36" s="385"/>
      <c r="E36" s="384"/>
      <c r="F36" s="385"/>
      <c r="G36" s="87"/>
      <c r="H36" s="87"/>
      <c r="I36" s="87"/>
      <c r="J36" s="101"/>
    </row>
    <row r="37" spans="1:10">
      <c r="A37" s="384">
        <v>17</v>
      </c>
      <c r="B37" s="384">
        <f>VLOOKUP(A37,'16BS'!$B$26:$E$57,2,0)</f>
        <v>3604565</v>
      </c>
      <c r="C37" s="384" t="str">
        <f>VLOOKUP(A37,'16BS'!$B$26:$E$57,3,0)</f>
        <v>武田 侑馬</v>
      </c>
      <c r="D37" s="385" t="s">
        <v>422</v>
      </c>
      <c r="E37" s="384" t="str">
        <f>VLOOKUP(A37,'16BS'!$B$26:$E$57,4,0)</f>
        <v>Asch T.A</v>
      </c>
      <c r="F37" s="385" t="s">
        <v>423</v>
      </c>
      <c r="G37" s="87"/>
      <c r="H37" s="87"/>
      <c r="I37" s="87"/>
      <c r="J37" s="101"/>
    </row>
    <row r="38" spans="1:10">
      <c r="A38" s="384"/>
      <c r="B38" s="384"/>
      <c r="C38" s="384"/>
      <c r="D38" s="385"/>
      <c r="E38" s="384"/>
      <c r="F38" s="385"/>
      <c r="G38" s="94"/>
      <c r="H38" s="95"/>
      <c r="I38" s="87"/>
      <c r="J38" s="101"/>
    </row>
    <row r="39" spans="1:10">
      <c r="A39" s="384">
        <v>18</v>
      </c>
      <c r="B39" s="384"/>
      <c r="C39" s="384" t="s">
        <v>530</v>
      </c>
      <c r="D39" s="387"/>
      <c r="E39" s="387"/>
      <c r="F39" s="387"/>
      <c r="G39" s="96"/>
      <c r="H39" s="94"/>
      <c r="I39" s="87"/>
      <c r="J39" s="101"/>
    </row>
    <row r="40" spans="1:10">
      <c r="A40" s="384"/>
      <c r="B40" s="384"/>
      <c r="C40" s="384"/>
      <c r="D40" s="387"/>
      <c r="E40" s="387"/>
      <c r="F40" s="387"/>
      <c r="G40" s="87"/>
      <c r="H40" s="97"/>
      <c r="I40" s="95"/>
      <c r="J40" s="397" t="s">
        <v>473</v>
      </c>
    </row>
    <row r="41" spans="1:10">
      <c r="A41" s="384">
        <v>19</v>
      </c>
      <c r="B41" s="384">
        <f>VLOOKUP(A41,'16BS'!$B$26:$E$57,2,0)</f>
        <v>3604788</v>
      </c>
      <c r="C41" s="384" t="str">
        <f>VLOOKUP(A41,'16BS'!$B$26:$E$57,3,0)</f>
        <v>中川　龍一</v>
      </c>
      <c r="D41" s="385" t="s">
        <v>422</v>
      </c>
      <c r="E41" s="384" t="str">
        <f>VLOOKUP(A41,'16BS'!$B$26:$E$57,4,0)</f>
        <v>茨城中</v>
      </c>
      <c r="F41" s="385" t="s">
        <v>423</v>
      </c>
      <c r="G41" s="93"/>
      <c r="H41" s="97"/>
      <c r="I41" s="100"/>
      <c r="J41" s="397"/>
    </row>
    <row r="42" spans="1:10">
      <c r="A42" s="384"/>
      <c r="B42" s="384"/>
      <c r="C42" s="384"/>
      <c r="D42" s="385"/>
      <c r="E42" s="384"/>
      <c r="F42" s="385"/>
      <c r="G42" s="94"/>
      <c r="H42" s="98"/>
      <c r="I42" s="101"/>
      <c r="J42" s="101"/>
    </row>
    <row r="43" spans="1:10">
      <c r="A43" s="384">
        <v>20</v>
      </c>
      <c r="B43" s="384">
        <f>VLOOKUP(A43,'16BS'!$B$26:$E$57,2,0)</f>
        <v>3604792</v>
      </c>
      <c r="C43" s="384" t="str">
        <f>VLOOKUP(A43,'16BS'!$B$26:$E$57,3,0)</f>
        <v>荻島健人</v>
      </c>
      <c r="D43" s="385" t="s">
        <v>422</v>
      </c>
      <c r="E43" s="384" t="str">
        <f>VLOOKUP(A43,'16BS'!$B$26:$E$57,4,0)</f>
        <v>CSJ</v>
      </c>
      <c r="F43" s="385" t="s">
        <v>423</v>
      </c>
      <c r="G43" s="96"/>
      <c r="H43" s="87"/>
      <c r="I43" s="397"/>
      <c r="J43" s="101"/>
    </row>
    <row r="44" spans="1:10">
      <c r="A44" s="384"/>
      <c r="B44" s="384"/>
      <c r="C44" s="384"/>
      <c r="D44" s="385"/>
      <c r="E44" s="384"/>
      <c r="F44" s="385"/>
      <c r="G44" s="87"/>
      <c r="H44" s="87"/>
      <c r="I44" s="397"/>
      <c r="J44" s="101"/>
    </row>
    <row r="45" spans="1:10">
      <c r="A45" s="384">
        <v>21</v>
      </c>
      <c r="B45" s="384">
        <f>VLOOKUP(A45,'16BS'!$B$26:$E$57,2,0)</f>
        <v>3604533</v>
      </c>
      <c r="C45" s="384" t="str">
        <f>VLOOKUP(A45,'16BS'!$B$26:$E$57,3,0)</f>
        <v>金子　大誠</v>
      </c>
      <c r="D45" s="385" t="s">
        <v>422</v>
      </c>
      <c r="E45" s="384" t="str">
        <f>VLOOKUP(A45,'16BS'!$B$26:$E$57,4,0)</f>
        <v>JAC</v>
      </c>
      <c r="F45" s="385" t="s">
        <v>423</v>
      </c>
      <c r="G45" s="93"/>
      <c r="H45" s="87"/>
      <c r="I45" s="397"/>
      <c r="J45" s="101"/>
    </row>
    <row r="46" spans="1:10">
      <c r="A46" s="384"/>
      <c r="B46" s="384"/>
      <c r="C46" s="384"/>
      <c r="D46" s="385"/>
      <c r="E46" s="384"/>
      <c r="F46" s="385"/>
      <c r="G46" s="94"/>
      <c r="H46" s="95"/>
      <c r="I46" s="397"/>
      <c r="J46" s="101"/>
    </row>
    <row r="47" spans="1:10">
      <c r="A47" s="384">
        <v>22</v>
      </c>
      <c r="B47" s="384"/>
      <c r="C47" s="384" t="s">
        <v>530</v>
      </c>
      <c r="D47" s="387"/>
      <c r="E47" s="387"/>
      <c r="F47" s="387"/>
      <c r="G47" s="96"/>
      <c r="H47" s="87"/>
      <c r="I47" s="149"/>
      <c r="J47" s="101"/>
    </row>
    <row r="48" spans="1:10">
      <c r="A48" s="384"/>
      <c r="B48" s="384"/>
      <c r="C48" s="384"/>
      <c r="D48" s="387"/>
      <c r="E48" s="387"/>
      <c r="F48" s="387"/>
      <c r="G48" s="87"/>
      <c r="H48" s="97"/>
      <c r="I48" s="95"/>
      <c r="J48" s="397" t="s">
        <v>467</v>
      </c>
    </row>
    <row r="49" spans="1:10">
      <c r="A49" s="384">
        <v>23</v>
      </c>
      <c r="B49" s="384">
        <f>VLOOKUP(A49,'16BS'!$B$26:$E$57,2,0)</f>
        <v>3604761</v>
      </c>
      <c r="C49" s="384" t="str">
        <f>VLOOKUP(A49,'16BS'!$B$26:$E$57,3,0)</f>
        <v>和田　　洸</v>
      </c>
      <c r="D49" s="385" t="s">
        <v>422</v>
      </c>
      <c r="E49" s="384" t="str">
        <f>VLOOKUP(A49,'16BS'!$B$26:$E$57,4,0)</f>
        <v>ＮＦＳＣ</v>
      </c>
      <c r="F49" s="385" t="s">
        <v>423</v>
      </c>
      <c r="G49" s="93"/>
      <c r="H49" s="97"/>
      <c r="I49" s="87"/>
      <c r="J49" s="397"/>
    </row>
    <row r="50" spans="1:10">
      <c r="A50" s="384"/>
      <c r="B50" s="384"/>
      <c r="C50" s="384"/>
      <c r="D50" s="385"/>
      <c r="E50" s="384"/>
      <c r="F50" s="385"/>
      <c r="G50" s="94"/>
      <c r="H50" s="98"/>
      <c r="I50" s="87"/>
      <c r="J50" s="101"/>
    </row>
    <row r="51" spans="1:10">
      <c r="A51" s="384">
        <v>24</v>
      </c>
      <c r="B51" s="384">
        <f>VLOOKUP(A51,'16BS'!$B$26:$E$57,2,0)</f>
        <v>3604785</v>
      </c>
      <c r="C51" s="384" t="str">
        <f>VLOOKUP(A51,'16BS'!$B$26:$E$57,3,0)</f>
        <v>橋本　迅人</v>
      </c>
      <c r="D51" s="385" t="s">
        <v>422</v>
      </c>
      <c r="E51" s="384" t="str">
        <f>VLOOKUP(A51,'16BS'!$B$26:$E$57,4,0)</f>
        <v>ABC　TA</v>
      </c>
      <c r="F51" s="385" t="s">
        <v>423</v>
      </c>
      <c r="G51" s="96"/>
      <c r="H51" s="87"/>
      <c r="I51" s="87"/>
      <c r="J51" s="101"/>
    </row>
    <row r="52" spans="1:10">
      <c r="A52" s="384"/>
      <c r="B52" s="384"/>
      <c r="C52" s="384"/>
      <c r="D52" s="385"/>
      <c r="E52" s="384"/>
      <c r="F52" s="385"/>
      <c r="G52" s="87"/>
      <c r="H52" s="87"/>
      <c r="I52" s="87"/>
      <c r="J52" s="101"/>
    </row>
    <row r="53" spans="1:10">
      <c r="A53" s="384">
        <v>25</v>
      </c>
      <c r="B53" s="384">
        <f>VLOOKUP(A53,'16BS'!$B$26:$E$57,2,0)</f>
        <v>3604745</v>
      </c>
      <c r="C53" s="384" t="str">
        <f>VLOOKUP(A53,'16BS'!$B$26:$E$57,3,0)</f>
        <v>小野塚　旭宏</v>
      </c>
      <c r="D53" s="385" t="s">
        <v>422</v>
      </c>
      <c r="E53" s="384" t="str">
        <f>VLOOKUP(A53,'16BS'!$B$26:$E$57,4,0)</f>
        <v>霞ヶ浦高</v>
      </c>
      <c r="F53" s="385" t="s">
        <v>423</v>
      </c>
      <c r="G53" s="87"/>
      <c r="H53" s="87"/>
      <c r="I53" s="87"/>
      <c r="J53" s="101"/>
    </row>
    <row r="54" spans="1:10">
      <c r="A54" s="384"/>
      <c r="B54" s="384"/>
      <c r="C54" s="384"/>
      <c r="D54" s="385"/>
      <c r="E54" s="384"/>
      <c r="F54" s="385"/>
      <c r="G54" s="94"/>
      <c r="H54" s="95"/>
      <c r="I54" s="87"/>
      <c r="J54" s="101"/>
    </row>
    <row r="55" spans="1:10">
      <c r="A55" s="384">
        <v>26</v>
      </c>
      <c r="B55" s="384"/>
      <c r="C55" s="384" t="s">
        <v>530</v>
      </c>
      <c r="D55" s="387"/>
      <c r="E55" s="387"/>
      <c r="F55" s="387"/>
      <c r="G55" s="96"/>
      <c r="H55" s="94"/>
      <c r="I55" s="87"/>
      <c r="J55" s="101"/>
    </row>
    <row r="56" spans="1:10">
      <c r="A56" s="384"/>
      <c r="B56" s="384"/>
      <c r="C56" s="384"/>
      <c r="D56" s="387"/>
      <c r="E56" s="387"/>
      <c r="F56" s="387"/>
      <c r="G56" s="87"/>
      <c r="H56" s="97"/>
      <c r="I56" s="95"/>
      <c r="J56" s="397" t="s">
        <v>474</v>
      </c>
    </row>
    <row r="57" spans="1:10">
      <c r="A57" s="384">
        <v>27</v>
      </c>
      <c r="B57" s="384">
        <f>VLOOKUP(A57,'16BS'!$B$26:$E$57,2,0)</f>
        <v>3604789</v>
      </c>
      <c r="C57" s="384" t="str">
        <f>VLOOKUP(A57,'16BS'!$B$26:$E$57,3,0)</f>
        <v>桂井　亮介</v>
      </c>
      <c r="D57" s="385" t="s">
        <v>422</v>
      </c>
      <c r="E57" s="384" t="str">
        <f>VLOOKUP(A57,'16BS'!$B$26:$E$57,4,0)</f>
        <v>茨城中</v>
      </c>
      <c r="F57" s="385" t="s">
        <v>423</v>
      </c>
      <c r="G57" s="93"/>
      <c r="H57" s="97"/>
      <c r="I57" s="100"/>
      <c r="J57" s="397"/>
    </row>
    <row r="58" spans="1:10">
      <c r="A58" s="384"/>
      <c r="B58" s="384"/>
      <c r="C58" s="384"/>
      <c r="D58" s="385"/>
      <c r="E58" s="384"/>
      <c r="F58" s="385"/>
      <c r="G58" s="94"/>
      <c r="H58" s="98"/>
      <c r="I58" s="101"/>
      <c r="J58" s="56"/>
    </row>
    <row r="59" spans="1:10">
      <c r="A59" s="384">
        <v>28</v>
      </c>
      <c r="B59" s="384">
        <f>VLOOKUP(A59,'16BS'!$B$26:$E$57,2,0)</f>
        <v>3604699</v>
      </c>
      <c r="C59" s="384" t="str">
        <f>VLOOKUP(A59,'16BS'!$B$26:$E$57,3,0)</f>
        <v>永野　広志朗</v>
      </c>
      <c r="D59" s="385" t="s">
        <v>422</v>
      </c>
      <c r="E59" s="384" t="str">
        <f>VLOOKUP(A59,'16BS'!$B$26:$E$57,4,0)</f>
        <v>守谷ＴＣ</v>
      </c>
      <c r="F59" s="385" t="s">
        <v>423</v>
      </c>
      <c r="G59" s="96"/>
      <c r="H59" s="87"/>
      <c r="I59" s="150"/>
      <c r="J59" s="56"/>
    </row>
    <row r="60" spans="1:10">
      <c r="A60" s="384"/>
      <c r="B60" s="384"/>
      <c r="C60" s="384"/>
      <c r="D60" s="385"/>
      <c r="E60" s="384"/>
      <c r="F60" s="385"/>
      <c r="G60" s="87"/>
      <c r="H60" s="87"/>
      <c r="I60" s="150"/>
      <c r="J60" s="56"/>
    </row>
    <row r="61" spans="1:10">
      <c r="A61" s="384">
        <v>29</v>
      </c>
      <c r="B61" s="384">
        <f>VLOOKUP(A61,'16BS'!$B$26:$E$57,2,0)</f>
        <v>3604242</v>
      </c>
      <c r="C61" s="384" t="str">
        <f>VLOOKUP(A61,'16BS'!$B$26:$E$57,3,0)</f>
        <v>湯山　修伍</v>
      </c>
      <c r="D61" s="385" t="s">
        <v>422</v>
      </c>
      <c r="E61" s="384" t="str">
        <f>VLOOKUP(A61,'16BS'!$B$26:$E$57,4,0)</f>
        <v>CSJ</v>
      </c>
      <c r="F61" s="385" t="s">
        <v>423</v>
      </c>
      <c r="G61" s="87"/>
      <c r="H61" s="87"/>
      <c r="I61" s="87"/>
      <c r="J61" s="101"/>
    </row>
    <row r="62" spans="1:10">
      <c r="A62" s="384"/>
      <c r="B62" s="384"/>
      <c r="C62" s="384"/>
      <c r="D62" s="385"/>
      <c r="E62" s="384"/>
      <c r="F62" s="385"/>
      <c r="G62" s="94"/>
      <c r="H62" s="95"/>
      <c r="I62" s="87"/>
      <c r="J62" s="101"/>
    </row>
    <row r="63" spans="1:10">
      <c r="A63" s="384">
        <v>30</v>
      </c>
      <c r="B63" s="384"/>
      <c r="C63" s="384" t="s">
        <v>530</v>
      </c>
      <c r="D63" s="387"/>
      <c r="E63" s="387"/>
      <c r="F63" s="387"/>
      <c r="G63" s="96"/>
      <c r="H63" s="94"/>
      <c r="I63" s="87"/>
      <c r="J63" s="101"/>
    </row>
    <row r="64" spans="1:10">
      <c r="A64" s="384"/>
      <c r="B64" s="384"/>
      <c r="C64" s="384"/>
      <c r="D64" s="387"/>
      <c r="E64" s="387"/>
      <c r="F64" s="387"/>
      <c r="G64" s="87"/>
      <c r="H64" s="97"/>
      <c r="I64" s="95"/>
      <c r="J64" s="397" t="s">
        <v>475</v>
      </c>
    </row>
    <row r="65" spans="1:10">
      <c r="A65" s="384">
        <v>31</v>
      </c>
      <c r="B65" s="384">
        <f>VLOOKUP(A65,'16BS'!$B$26:$E$57,2,0)</f>
        <v>3604777</v>
      </c>
      <c r="C65" s="384" t="str">
        <f>VLOOKUP(A65,'16BS'!$B$26:$E$57,3,0)</f>
        <v>増田　淳</v>
      </c>
      <c r="D65" s="385" t="s">
        <v>422</v>
      </c>
      <c r="E65" s="384" t="str">
        <f>VLOOKUP(A65,'16BS'!$B$26:$E$57,4,0)</f>
        <v>江戸取中</v>
      </c>
      <c r="F65" s="385" t="s">
        <v>423</v>
      </c>
      <c r="G65" s="93"/>
      <c r="H65" s="97"/>
      <c r="I65" s="100"/>
      <c r="J65" s="397"/>
    </row>
    <row r="66" spans="1:10">
      <c r="A66" s="384"/>
      <c r="B66" s="384"/>
      <c r="C66" s="384"/>
      <c r="D66" s="385"/>
      <c r="E66" s="384"/>
      <c r="F66" s="385"/>
      <c r="G66" s="94"/>
      <c r="H66" s="98"/>
      <c r="I66" s="101"/>
      <c r="J66" s="56"/>
    </row>
    <row r="67" spans="1:10">
      <c r="A67" s="384">
        <v>32</v>
      </c>
      <c r="B67" s="384">
        <f>VLOOKUP(A67,'16BS'!$B$26:$E$57,2,0)</f>
        <v>3604505</v>
      </c>
      <c r="C67" s="384" t="str">
        <f>VLOOKUP(A67,'16BS'!$B$26:$E$57,3,0)</f>
        <v>遠峰　玄覚</v>
      </c>
      <c r="D67" s="385" t="s">
        <v>422</v>
      </c>
      <c r="E67" s="384" t="str">
        <f>VLOOKUP(A67,'16BS'!$B$26:$E$57,4,0)</f>
        <v>大洗ビーチTC</v>
      </c>
      <c r="F67" s="385" t="s">
        <v>423</v>
      </c>
      <c r="G67" s="96"/>
      <c r="H67" s="87"/>
      <c r="I67" s="150"/>
      <c r="J67" s="56"/>
    </row>
    <row r="68" spans="1:10">
      <c r="A68" s="384"/>
      <c r="B68" s="384"/>
      <c r="C68" s="384"/>
      <c r="D68" s="385"/>
      <c r="E68" s="384"/>
      <c r="F68" s="385"/>
      <c r="G68" s="87"/>
      <c r="H68" s="87"/>
      <c r="I68" s="150"/>
      <c r="J68" s="56"/>
    </row>
  </sheetData>
  <mergeCells count="186"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F48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F5:F6"/>
    <mergeCell ref="A7:A8"/>
    <mergeCell ref="B7:B8"/>
    <mergeCell ref="C7:C8"/>
    <mergeCell ref="D7:F8"/>
    <mergeCell ref="D9:F1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view="pageBreakPreview" zoomScale="75" zoomScaleNormal="100" workbookViewId="0">
      <selection sqref="A1:C1"/>
    </sheetView>
  </sheetViews>
  <sheetFormatPr defaultRowHeight="13.5" customHeight="1"/>
  <cols>
    <col min="1" max="1" width="16.25" style="263" customWidth="1"/>
    <col min="2" max="2" width="2.75" style="263" customWidth="1"/>
    <col min="3" max="3" width="85" style="263" customWidth="1"/>
    <col min="4" max="256" width="9" style="263"/>
    <col min="257" max="257" width="16.25" style="263" customWidth="1"/>
    <col min="258" max="258" width="2.75" style="263" customWidth="1"/>
    <col min="259" max="259" width="85" style="263" customWidth="1"/>
    <col min="260" max="512" width="9" style="263"/>
    <col min="513" max="513" width="16.25" style="263" customWidth="1"/>
    <col min="514" max="514" width="2.75" style="263" customWidth="1"/>
    <col min="515" max="515" width="85" style="263" customWidth="1"/>
    <col min="516" max="768" width="9" style="263"/>
    <col min="769" max="769" width="16.25" style="263" customWidth="1"/>
    <col min="770" max="770" width="2.75" style="263" customWidth="1"/>
    <col min="771" max="771" width="85" style="263" customWidth="1"/>
    <col min="772" max="1024" width="9" style="263"/>
    <col min="1025" max="1025" width="16.25" style="263" customWidth="1"/>
    <col min="1026" max="1026" width="2.75" style="263" customWidth="1"/>
    <col min="1027" max="1027" width="85" style="263" customWidth="1"/>
    <col min="1028" max="1280" width="9" style="263"/>
    <col min="1281" max="1281" width="16.25" style="263" customWidth="1"/>
    <col min="1282" max="1282" width="2.75" style="263" customWidth="1"/>
    <col min="1283" max="1283" width="85" style="263" customWidth="1"/>
    <col min="1284" max="1536" width="9" style="263"/>
    <col min="1537" max="1537" width="16.25" style="263" customWidth="1"/>
    <col min="1538" max="1538" width="2.75" style="263" customWidth="1"/>
    <col min="1539" max="1539" width="85" style="263" customWidth="1"/>
    <col min="1540" max="1792" width="9" style="263"/>
    <col min="1793" max="1793" width="16.25" style="263" customWidth="1"/>
    <col min="1794" max="1794" width="2.75" style="263" customWidth="1"/>
    <col min="1795" max="1795" width="85" style="263" customWidth="1"/>
    <col min="1796" max="2048" width="9" style="263"/>
    <col min="2049" max="2049" width="16.25" style="263" customWidth="1"/>
    <col min="2050" max="2050" width="2.75" style="263" customWidth="1"/>
    <col min="2051" max="2051" width="85" style="263" customWidth="1"/>
    <col min="2052" max="2304" width="9" style="263"/>
    <col min="2305" max="2305" width="16.25" style="263" customWidth="1"/>
    <col min="2306" max="2306" width="2.75" style="263" customWidth="1"/>
    <col min="2307" max="2307" width="85" style="263" customWidth="1"/>
    <col min="2308" max="2560" width="9" style="263"/>
    <col min="2561" max="2561" width="16.25" style="263" customWidth="1"/>
    <col min="2562" max="2562" width="2.75" style="263" customWidth="1"/>
    <col min="2563" max="2563" width="85" style="263" customWidth="1"/>
    <col min="2564" max="2816" width="9" style="263"/>
    <col min="2817" max="2817" width="16.25" style="263" customWidth="1"/>
    <col min="2818" max="2818" width="2.75" style="263" customWidth="1"/>
    <col min="2819" max="2819" width="85" style="263" customWidth="1"/>
    <col min="2820" max="3072" width="9" style="263"/>
    <col min="3073" max="3073" width="16.25" style="263" customWidth="1"/>
    <col min="3074" max="3074" width="2.75" style="263" customWidth="1"/>
    <col min="3075" max="3075" width="85" style="263" customWidth="1"/>
    <col min="3076" max="3328" width="9" style="263"/>
    <col min="3329" max="3329" width="16.25" style="263" customWidth="1"/>
    <col min="3330" max="3330" width="2.75" style="263" customWidth="1"/>
    <col min="3331" max="3331" width="85" style="263" customWidth="1"/>
    <col min="3332" max="3584" width="9" style="263"/>
    <col min="3585" max="3585" width="16.25" style="263" customWidth="1"/>
    <col min="3586" max="3586" width="2.75" style="263" customWidth="1"/>
    <col min="3587" max="3587" width="85" style="263" customWidth="1"/>
    <col min="3588" max="3840" width="9" style="263"/>
    <col min="3841" max="3841" width="16.25" style="263" customWidth="1"/>
    <col min="3842" max="3842" width="2.75" style="263" customWidth="1"/>
    <col min="3843" max="3843" width="85" style="263" customWidth="1"/>
    <col min="3844" max="4096" width="9" style="263"/>
    <col min="4097" max="4097" width="16.25" style="263" customWidth="1"/>
    <col min="4098" max="4098" width="2.75" style="263" customWidth="1"/>
    <col min="4099" max="4099" width="85" style="263" customWidth="1"/>
    <col min="4100" max="4352" width="9" style="263"/>
    <col min="4353" max="4353" width="16.25" style="263" customWidth="1"/>
    <col min="4354" max="4354" width="2.75" style="263" customWidth="1"/>
    <col min="4355" max="4355" width="85" style="263" customWidth="1"/>
    <col min="4356" max="4608" width="9" style="263"/>
    <col min="4609" max="4609" width="16.25" style="263" customWidth="1"/>
    <col min="4610" max="4610" width="2.75" style="263" customWidth="1"/>
    <col min="4611" max="4611" width="85" style="263" customWidth="1"/>
    <col min="4612" max="4864" width="9" style="263"/>
    <col min="4865" max="4865" width="16.25" style="263" customWidth="1"/>
    <col min="4866" max="4866" width="2.75" style="263" customWidth="1"/>
    <col min="4867" max="4867" width="85" style="263" customWidth="1"/>
    <col min="4868" max="5120" width="9" style="263"/>
    <col min="5121" max="5121" width="16.25" style="263" customWidth="1"/>
    <col min="5122" max="5122" width="2.75" style="263" customWidth="1"/>
    <col min="5123" max="5123" width="85" style="263" customWidth="1"/>
    <col min="5124" max="5376" width="9" style="263"/>
    <col min="5377" max="5377" width="16.25" style="263" customWidth="1"/>
    <col min="5378" max="5378" width="2.75" style="263" customWidth="1"/>
    <col min="5379" max="5379" width="85" style="263" customWidth="1"/>
    <col min="5380" max="5632" width="9" style="263"/>
    <col min="5633" max="5633" width="16.25" style="263" customWidth="1"/>
    <col min="5634" max="5634" width="2.75" style="263" customWidth="1"/>
    <col min="5635" max="5635" width="85" style="263" customWidth="1"/>
    <col min="5636" max="5888" width="9" style="263"/>
    <col min="5889" max="5889" width="16.25" style="263" customWidth="1"/>
    <col min="5890" max="5890" width="2.75" style="263" customWidth="1"/>
    <col min="5891" max="5891" width="85" style="263" customWidth="1"/>
    <col min="5892" max="6144" width="9" style="263"/>
    <col min="6145" max="6145" width="16.25" style="263" customWidth="1"/>
    <col min="6146" max="6146" width="2.75" style="263" customWidth="1"/>
    <col min="6147" max="6147" width="85" style="263" customWidth="1"/>
    <col min="6148" max="6400" width="9" style="263"/>
    <col min="6401" max="6401" width="16.25" style="263" customWidth="1"/>
    <col min="6402" max="6402" width="2.75" style="263" customWidth="1"/>
    <col min="6403" max="6403" width="85" style="263" customWidth="1"/>
    <col min="6404" max="6656" width="9" style="263"/>
    <col min="6657" max="6657" width="16.25" style="263" customWidth="1"/>
    <col min="6658" max="6658" width="2.75" style="263" customWidth="1"/>
    <col min="6659" max="6659" width="85" style="263" customWidth="1"/>
    <col min="6660" max="6912" width="9" style="263"/>
    <col min="6913" max="6913" width="16.25" style="263" customWidth="1"/>
    <col min="6914" max="6914" width="2.75" style="263" customWidth="1"/>
    <col min="6915" max="6915" width="85" style="263" customWidth="1"/>
    <col min="6916" max="7168" width="9" style="263"/>
    <col min="7169" max="7169" width="16.25" style="263" customWidth="1"/>
    <col min="7170" max="7170" width="2.75" style="263" customWidth="1"/>
    <col min="7171" max="7171" width="85" style="263" customWidth="1"/>
    <col min="7172" max="7424" width="9" style="263"/>
    <col min="7425" max="7425" width="16.25" style="263" customWidth="1"/>
    <col min="7426" max="7426" width="2.75" style="263" customWidth="1"/>
    <col min="7427" max="7427" width="85" style="263" customWidth="1"/>
    <col min="7428" max="7680" width="9" style="263"/>
    <col min="7681" max="7681" width="16.25" style="263" customWidth="1"/>
    <col min="7682" max="7682" width="2.75" style="263" customWidth="1"/>
    <col min="7683" max="7683" width="85" style="263" customWidth="1"/>
    <col min="7684" max="7936" width="9" style="263"/>
    <col min="7937" max="7937" width="16.25" style="263" customWidth="1"/>
    <col min="7938" max="7938" width="2.75" style="263" customWidth="1"/>
    <col min="7939" max="7939" width="85" style="263" customWidth="1"/>
    <col min="7940" max="8192" width="9" style="263"/>
    <col min="8193" max="8193" width="16.25" style="263" customWidth="1"/>
    <col min="8194" max="8194" width="2.75" style="263" customWidth="1"/>
    <col min="8195" max="8195" width="85" style="263" customWidth="1"/>
    <col min="8196" max="8448" width="9" style="263"/>
    <col min="8449" max="8449" width="16.25" style="263" customWidth="1"/>
    <col min="8450" max="8450" width="2.75" style="263" customWidth="1"/>
    <col min="8451" max="8451" width="85" style="263" customWidth="1"/>
    <col min="8452" max="8704" width="9" style="263"/>
    <col min="8705" max="8705" width="16.25" style="263" customWidth="1"/>
    <col min="8706" max="8706" width="2.75" style="263" customWidth="1"/>
    <col min="8707" max="8707" width="85" style="263" customWidth="1"/>
    <col min="8708" max="8960" width="9" style="263"/>
    <col min="8961" max="8961" width="16.25" style="263" customWidth="1"/>
    <col min="8962" max="8962" width="2.75" style="263" customWidth="1"/>
    <col min="8963" max="8963" width="85" style="263" customWidth="1"/>
    <col min="8964" max="9216" width="9" style="263"/>
    <col min="9217" max="9217" width="16.25" style="263" customWidth="1"/>
    <col min="9218" max="9218" width="2.75" style="263" customWidth="1"/>
    <col min="9219" max="9219" width="85" style="263" customWidth="1"/>
    <col min="9220" max="9472" width="9" style="263"/>
    <col min="9473" max="9473" width="16.25" style="263" customWidth="1"/>
    <col min="9474" max="9474" width="2.75" style="263" customWidth="1"/>
    <col min="9475" max="9475" width="85" style="263" customWidth="1"/>
    <col min="9476" max="9728" width="9" style="263"/>
    <col min="9729" max="9729" width="16.25" style="263" customWidth="1"/>
    <col min="9730" max="9730" width="2.75" style="263" customWidth="1"/>
    <col min="9731" max="9731" width="85" style="263" customWidth="1"/>
    <col min="9732" max="9984" width="9" style="263"/>
    <col min="9985" max="9985" width="16.25" style="263" customWidth="1"/>
    <col min="9986" max="9986" width="2.75" style="263" customWidth="1"/>
    <col min="9987" max="9987" width="85" style="263" customWidth="1"/>
    <col min="9988" max="10240" width="9" style="263"/>
    <col min="10241" max="10241" width="16.25" style="263" customWidth="1"/>
    <col min="10242" max="10242" width="2.75" style="263" customWidth="1"/>
    <col min="10243" max="10243" width="85" style="263" customWidth="1"/>
    <col min="10244" max="10496" width="9" style="263"/>
    <col min="10497" max="10497" width="16.25" style="263" customWidth="1"/>
    <col min="10498" max="10498" width="2.75" style="263" customWidth="1"/>
    <col min="10499" max="10499" width="85" style="263" customWidth="1"/>
    <col min="10500" max="10752" width="9" style="263"/>
    <col min="10753" max="10753" width="16.25" style="263" customWidth="1"/>
    <col min="10754" max="10754" width="2.75" style="263" customWidth="1"/>
    <col min="10755" max="10755" width="85" style="263" customWidth="1"/>
    <col min="10756" max="11008" width="9" style="263"/>
    <col min="11009" max="11009" width="16.25" style="263" customWidth="1"/>
    <col min="11010" max="11010" width="2.75" style="263" customWidth="1"/>
    <col min="11011" max="11011" width="85" style="263" customWidth="1"/>
    <col min="11012" max="11264" width="9" style="263"/>
    <col min="11265" max="11265" width="16.25" style="263" customWidth="1"/>
    <col min="11266" max="11266" width="2.75" style="263" customWidth="1"/>
    <col min="11267" max="11267" width="85" style="263" customWidth="1"/>
    <col min="11268" max="11520" width="9" style="263"/>
    <col min="11521" max="11521" width="16.25" style="263" customWidth="1"/>
    <col min="11522" max="11522" width="2.75" style="263" customWidth="1"/>
    <col min="11523" max="11523" width="85" style="263" customWidth="1"/>
    <col min="11524" max="11776" width="9" style="263"/>
    <col min="11777" max="11777" width="16.25" style="263" customWidth="1"/>
    <col min="11778" max="11778" width="2.75" style="263" customWidth="1"/>
    <col min="11779" max="11779" width="85" style="263" customWidth="1"/>
    <col min="11780" max="12032" width="9" style="263"/>
    <col min="12033" max="12033" width="16.25" style="263" customWidth="1"/>
    <col min="12034" max="12034" width="2.75" style="263" customWidth="1"/>
    <col min="12035" max="12035" width="85" style="263" customWidth="1"/>
    <col min="12036" max="12288" width="9" style="263"/>
    <col min="12289" max="12289" width="16.25" style="263" customWidth="1"/>
    <col min="12290" max="12290" width="2.75" style="263" customWidth="1"/>
    <col min="12291" max="12291" width="85" style="263" customWidth="1"/>
    <col min="12292" max="12544" width="9" style="263"/>
    <col min="12545" max="12545" width="16.25" style="263" customWidth="1"/>
    <col min="12546" max="12546" width="2.75" style="263" customWidth="1"/>
    <col min="12547" max="12547" width="85" style="263" customWidth="1"/>
    <col min="12548" max="12800" width="9" style="263"/>
    <col min="12801" max="12801" width="16.25" style="263" customWidth="1"/>
    <col min="12802" max="12802" width="2.75" style="263" customWidth="1"/>
    <col min="12803" max="12803" width="85" style="263" customWidth="1"/>
    <col min="12804" max="13056" width="9" style="263"/>
    <col min="13057" max="13057" width="16.25" style="263" customWidth="1"/>
    <col min="13058" max="13058" width="2.75" style="263" customWidth="1"/>
    <col min="13059" max="13059" width="85" style="263" customWidth="1"/>
    <col min="13060" max="13312" width="9" style="263"/>
    <col min="13313" max="13313" width="16.25" style="263" customWidth="1"/>
    <col min="13314" max="13314" width="2.75" style="263" customWidth="1"/>
    <col min="13315" max="13315" width="85" style="263" customWidth="1"/>
    <col min="13316" max="13568" width="9" style="263"/>
    <col min="13569" max="13569" width="16.25" style="263" customWidth="1"/>
    <col min="13570" max="13570" width="2.75" style="263" customWidth="1"/>
    <col min="13571" max="13571" width="85" style="263" customWidth="1"/>
    <col min="13572" max="13824" width="9" style="263"/>
    <col min="13825" max="13825" width="16.25" style="263" customWidth="1"/>
    <col min="13826" max="13826" width="2.75" style="263" customWidth="1"/>
    <col min="13827" max="13827" width="85" style="263" customWidth="1"/>
    <col min="13828" max="14080" width="9" style="263"/>
    <col min="14081" max="14081" width="16.25" style="263" customWidth="1"/>
    <col min="14082" max="14082" width="2.75" style="263" customWidth="1"/>
    <col min="14083" max="14083" width="85" style="263" customWidth="1"/>
    <col min="14084" max="14336" width="9" style="263"/>
    <col min="14337" max="14337" width="16.25" style="263" customWidth="1"/>
    <col min="14338" max="14338" width="2.75" style="263" customWidth="1"/>
    <col min="14339" max="14339" width="85" style="263" customWidth="1"/>
    <col min="14340" max="14592" width="9" style="263"/>
    <col min="14593" max="14593" width="16.25" style="263" customWidth="1"/>
    <col min="14594" max="14594" width="2.75" style="263" customWidth="1"/>
    <col min="14595" max="14595" width="85" style="263" customWidth="1"/>
    <col min="14596" max="14848" width="9" style="263"/>
    <col min="14849" max="14849" width="16.25" style="263" customWidth="1"/>
    <col min="14850" max="14850" width="2.75" style="263" customWidth="1"/>
    <col min="14851" max="14851" width="85" style="263" customWidth="1"/>
    <col min="14852" max="15104" width="9" style="263"/>
    <col min="15105" max="15105" width="16.25" style="263" customWidth="1"/>
    <col min="15106" max="15106" width="2.75" style="263" customWidth="1"/>
    <col min="15107" max="15107" width="85" style="263" customWidth="1"/>
    <col min="15108" max="15360" width="9" style="263"/>
    <col min="15361" max="15361" width="16.25" style="263" customWidth="1"/>
    <col min="15362" max="15362" width="2.75" style="263" customWidth="1"/>
    <col min="15363" max="15363" width="85" style="263" customWidth="1"/>
    <col min="15364" max="15616" width="9" style="263"/>
    <col min="15617" max="15617" width="16.25" style="263" customWidth="1"/>
    <col min="15618" max="15618" width="2.75" style="263" customWidth="1"/>
    <col min="15619" max="15619" width="85" style="263" customWidth="1"/>
    <col min="15620" max="15872" width="9" style="263"/>
    <col min="15873" max="15873" width="16.25" style="263" customWidth="1"/>
    <col min="15874" max="15874" width="2.75" style="263" customWidth="1"/>
    <col min="15875" max="15875" width="85" style="263" customWidth="1"/>
    <col min="15876" max="16128" width="9" style="263"/>
    <col min="16129" max="16129" width="16.25" style="263" customWidth="1"/>
    <col min="16130" max="16130" width="2.75" style="263" customWidth="1"/>
    <col min="16131" max="16131" width="85" style="263" customWidth="1"/>
    <col min="16132" max="16384" width="9" style="263"/>
  </cols>
  <sheetData>
    <row r="1" spans="1:8" ht="30.75">
      <c r="A1" s="355"/>
      <c r="B1" s="355"/>
      <c r="C1" s="355"/>
    </row>
    <row r="2" spans="1:8" ht="24">
      <c r="A2" s="356">
        <v>2016</v>
      </c>
      <c r="B2" s="356"/>
      <c r="C2" s="356"/>
    </row>
    <row r="4" spans="1:8" ht="24">
      <c r="A4" s="357" t="s">
        <v>616</v>
      </c>
      <c r="B4" s="357"/>
      <c r="C4" s="357"/>
    </row>
    <row r="5" spans="1:8" ht="24">
      <c r="A5" s="357" t="s">
        <v>743</v>
      </c>
      <c r="B5" s="357"/>
      <c r="C5" s="357"/>
    </row>
    <row r="6" spans="1:8" ht="17.25">
      <c r="A6" s="358" t="s">
        <v>617</v>
      </c>
      <c r="B6" s="358"/>
      <c r="C6" s="358"/>
    </row>
    <row r="7" spans="1:8" ht="17.25">
      <c r="A7" s="359" t="s">
        <v>618</v>
      </c>
      <c r="B7" s="359"/>
      <c r="C7" s="359"/>
      <c r="D7" s="264"/>
      <c r="E7" s="264"/>
      <c r="F7" s="264"/>
      <c r="G7" s="264"/>
      <c r="H7" s="264"/>
    </row>
    <row r="8" spans="1:8" ht="56.25" customHeight="1">
      <c r="A8" s="265"/>
      <c r="B8" s="265"/>
      <c r="C8" s="265"/>
    </row>
    <row r="9" spans="1:8">
      <c r="A9" s="266"/>
      <c r="B9" s="266"/>
      <c r="C9" s="267"/>
    </row>
    <row r="10" spans="1:8" ht="191.25" customHeight="1">
      <c r="A10" s="354"/>
      <c r="B10" s="354"/>
      <c r="C10" s="354"/>
    </row>
    <row r="11" spans="1:8">
      <c r="A11" s="266"/>
      <c r="B11" s="266"/>
      <c r="C11" s="266"/>
    </row>
    <row r="12" spans="1:8">
      <c r="A12" s="266"/>
      <c r="B12" s="266"/>
      <c r="C12" s="266"/>
    </row>
    <row r="13" spans="1:8">
      <c r="A13" s="266"/>
      <c r="B13" s="266"/>
      <c r="C13" s="266"/>
    </row>
    <row r="14" spans="1:8" ht="64.5" customHeight="1">
      <c r="A14" s="266"/>
      <c r="B14" s="266"/>
      <c r="C14" s="266"/>
    </row>
    <row r="15" spans="1:8" ht="14.25">
      <c r="D15" s="268"/>
      <c r="E15" s="268"/>
      <c r="F15" s="268"/>
    </row>
    <row r="16" spans="1:8" ht="18.75">
      <c r="A16" s="269" t="s">
        <v>619</v>
      </c>
      <c r="B16" s="270" t="s">
        <v>620</v>
      </c>
      <c r="C16" s="271" t="s">
        <v>815</v>
      </c>
    </row>
    <row r="17" spans="1:3" ht="18.75">
      <c r="A17" s="269"/>
      <c r="B17" s="270"/>
      <c r="C17" s="272" t="s">
        <v>816</v>
      </c>
    </row>
    <row r="18" spans="1:3" ht="18.75">
      <c r="A18" s="269"/>
      <c r="B18" s="270"/>
      <c r="C18" s="273"/>
    </row>
    <row r="19" spans="1:3" ht="18.75">
      <c r="A19" s="269" t="s">
        <v>621</v>
      </c>
      <c r="B19" s="270" t="s">
        <v>620</v>
      </c>
      <c r="C19" s="272" t="s">
        <v>902</v>
      </c>
    </row>
    <row r="20" spans="1:3" ht="18.75" customHeight="1">
      <c r="A20" s="274"/>
      <c r="B20" s="274"/>
      <c r="C20" s="272" t="s">
        <v>903</v>
      </c>
    </row>
    <row r="21" spans="1:3" ht="18.75" customHeight="1">
      <c r="A21" s="274"/>
      <c r="B21" s="274"/>
      <c r="C21" s="272"/>
    </row>
    <row r="22" spans="1:3" ht="18.75">
      <c r="A22" s="269" t="s">
        <v>622</v>
      </c>
      <c r="B22" s="270" t="s">
        <v>620</v>
      </c>
      <c r="C22" s="272" t="s">
        <v>623</v>
      </c>
    </row>
    <row r="23" spans="1:3" ht="18.75">
      <c r="A23" s="269"/>
      <c r="B23" s="270"/>
      <c r="C23" s="272"/>
    </row>
    <row r="24" spans="1:3" ht="18.75">
      <c r="A24" s="269" t="s">
        <v>624</v>
      </c>
      <c r="B24" s="270" t="s">
        <v>620</v>
      </c>
      <c r="C24" s="272" t="s">
        <v>625</v>
      </c>
    </row>
    <row r="25" spans="1:3" ht="18.75">
      <c r="A25" s="269"/>
      <c r="B25" s="270"/>
      <c r="C25" s="272"/>
    </row>
    <row r="26" spans="1:3" ht="18.75">
      <c r="A26" s="269" t="s">
        <v>626</v>
      </c>
      <c r="B26" s="270" t="s">
        <v>620</v>
      </c>
      <c r="C26" s="272" t="s">
        <v>627</v>
      </c>
    </row>
    <row r="27" spans="1:3" ht="18.75">
      <c r="A27" s="275"/>
      <c r="B27" s="276"/>
      <c r="C27" s="277"/>
    </row>
    <row r="28" spans="1:3" ht="18.75">
      <c r="A28" s="269" t="s">
        <v>628</v>
      </c>
      <c r="B28" s="270" t="s">
        <v>620</v>
      </c>
      <c r="C28" s="272" t="s">
        <v>629</v>
      </c>
    </row>
    <row r="29" spans="1:3" ht="18.75">
      <c r="A29" s="269"/>
      <c r="B29" s="270"/>
      <c r="C29" s="272"/>
    </row>
    <row r="30" spans="1:3" ht="18.75">
      <c r="A30" s="269" t="s">
        <v>630</v>
      </c>
      <c r="B30" s="270" t="s">
        <v>620</v>
      </c>
      <c r="C30" s="272" t="s">
        <v>631</v>
      </c>
    </row>
    <row r="36" spans="4:4">
      <c r="D36" s="278"/>
    </row>
    <row r="37" spans="4:4">
      <c r="D37" s="278"/>
    </row>
    <row r="38" spans="4:4">
      <c r="D38" s="278"/>
    </row>
  </sheetData>
  <mergeCells count="7">
    <mergeCell ref="A10:C10"/>
    <mergeCell ref="A1:C1"/>
    <mergeCell ref="A2:C2"/>
    <mergeCell ref="A4:C4"/>
    <mergeCell ref="A5:C5"/>
    <mergeCell ref="A6:C6"/>
    <mergeCell ref="A7:C7"/>
  </mergeCells>
  <phoneticPr fontId="1"/>
  <pageMargins left="0.25" right="0.25" top="0.75" bottom="0.75" header="0.3" footer="0.3"/>
  <pageSetup paperSize="9" scale="97" firstPageNumber="4294963191" orientation="portrait" horizontalDpi="12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2.25" customWidth="1"/>
    <col min="4" max="4" width="6" customWidth="1"/>
    <col min="5" max="5" width="12.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441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v>3603850</v>
      </c>
      <c r="C4" s="384" t="str">
        <f>VLOOKUP(A4,'16BS'!$B$2:$E$25,3,0)</f>
        <v>丹下　将太</v>
      </c>
      <c r="D4" s="385" t="s">
        <v>422</v>
      </c>
      <c r="E4" s="384" t="str">
        <f>VLOOKUP(A4,'16BS'!$B$2:$E$25,4,0)</f>
        <v>KCJTA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>
        <f>VLOOKUP(A6,'16BS'!$B$2:$E$25,2,0)</f>
        <v>3604510</v>
      </c>
      <c r="C6" s="384" t="str">
        <f>VLOOKUP(A6,'16BS'!$B$2:$E$25,3,0)</f>
        <v>岩間　　駿</v>
      </c>
      <c r="D6" s="385" t="s">
        <v>422</v>
      </c>
      <c r="E6" s="384" t="str">
        <f>VLOOKUP(A6,'16BS'!$B$2:$E$25,4,0)</f>
        <v>ＮＦＳＣ</v>
      </c>
      <c r="F6" s="385" t="s">
        <v>423</v>
      </c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5"/>
      <c r="E7" s="384"/>
      <c r="F7" s="385"/>
      <c r="G7" s="87"/>
      <c r="H7" s="97"/>
      <c r="I7" s="95"/>
      <c r="J7" s="87"/>
      <c r="K7" s="87"/>
      <c r="L7" s="87"/>
    </row>
    <row r="8" spans="1:12">
      <c r="A8" s="384">
        <v>3</v>
      </c>
      <c r="B8" s="384">
        <f>VLOOKUP(A8,'16BS'!$B$2:$E$25,2,0)</f>
        <v>3604334</v>
      </c>
      <c r="C8" s="384" t="str">
        <f>VLOOKUP(A8,'16BS'!$B$2:$E$25,3,0)</f>
        <v>佐藤　大心</v>
      </c>
      <c r="D8" s="385" t="s">
        <v>422</v>
      </c>
      <c r="E8" s="384" t="str">
        <f>VLOOKUP(A8,'16BS'!$B$2:$E$25,4,0)</f>
        <v>ＮＦＳＣ</v>
      </c>
      <c r="F8" s="385" t="s">
        <v>423</v>
      </c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VLOOKUP(A10,'16BS'!$B$2:$E$25,2,0)</f>
        <v>3604413</v>
      </c>
      <c r="C10" s="384" t="str">
        <f>VLOOKUP(A10,'16BS'!$B$2:$E$25,3,0)</f>
        <v>神崎　心</v>
      </c>
      <c r="D10" s="385" t="s">
        <v>422</v>
      </c>
      <c r="E10" s="384" t="str">
        <f>VLOOKUP(A10,'16BS'!$B$2:$E$25,4,0)</f>
        <v>ＮＪＴＣ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VLOOKUP(A12,'16BS'!$B$2:$E$25,2,0)</f>
        <v>3604607</v>
      </c>
      <c r="C12" s="384" t="str">
        <f>VLOOKUP(A12,'16BS'!$B$2:$E$25,3,0)</f>
        <v>吉田　孝太郎</v>
      </c>
      <c r="D12" s="385" t="s">
        <v>422</v>
      </c>
      <c r="E12" s="384" t="str">
        <f>VLOOKUP(A12,'16BS'!$B$2:$E$25,4,0)</f>
        <v>KCJTA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/>
      <c r="C14" s="384" t="s">
        <v>507</v>
      </c>
      <c r="D14" s="385" t="s">
        <v>422</v>
      </c>
      <c r="E14" s="384"/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>
        <f>VLOOKUP(A16,'16BS'!$B$2:$E$25,2,0)</f>
        <v>3604697</v>
      </c>
      <c r="C16" s="384" t="str">
        <f>VLOOKUP(A16,'16BS'!$B$2:$E$25,3,0)</f>
        <v>武田　晴信</v>
      </c>
      <c r="D16" s="385" t="s">
        <v>422</v>
      </c>
      <c r="E16" s="384" t="str">
        <f>VLOOKUP(A16,'16BS'!$B$2:$E$25,4,0)</f>
        <v>霞ヶ浦高</v>
      </c>
      <c r="F16" s="385" t="s">
        <v>423</v>
      </c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5"/>
      <c r="E17" s="384"/>
      <c r="F17" s="385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VLOOKUP(A18,'16BS'!$B$2:$E$25,2,0)</f>
        <v>3604606</v>
      </c>
      <c r="C18" s="384" t="str">
        <f>VLOOKUP(A18,'16BS'!$B$2:$E$25,3,0)</f>
        <v>土肥　朋暉</v>
      </c>
      <c r="D18" s="385" t="s">
        <v>422</v>
      </c>
      <c r="E18" s="384" t="str">
        <f>VLOOKUP(A18,'16BS'!$B$2:$E$25,4,0)</f>
        <v>CSJ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VLOOKUP(A20,'16BS'!$B$2:$E$25,2,0)</f>
        <v>3603665</v>
      </c>
      <c r="C20" s="384" t="str">
        <f>VLOOKUP(A20,'16BS'!$B$2:$E$25,3,0)</f>
        <v xml:space="preserve">野本　大地 </v>
      </c>
      <c r="D20" s="385" t="s">
        <v>422</v>
      </c>
      <c r="E20" s="384" t="str">
        <f>VLOOKUP(A20,'16BS'!$B$2:$E$25,4,0)</f>
        <v>CSJ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517</v>
      </c>
      <c r="D22" s="385" t="s">
        <v>422</v>
      </c>
      <c r="E22" s="384"/>
      <c r="F22" s="385" t="s">
        <v>423</v>
      </c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5"/>
      <c r="E23" s="384"/>
      <c r="F23" s="385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>
        <f>VLOOKUP(A24,'16BS'!$B$2:$E$25,2,0)</f>
        <v>3604605</v>
      </c>
      <c r="C24" s="384" t="str">
        <f>VLOOKUP(A24,'16BS'!$B$2:$E$25,3,0)</f>
        <v>土肥　幸暉</v>
      </c>
      <c r="D24" s="385" t="s">
        <v>422</v>
      </c>
      <c r="E24" s="384" t="str">
        <f>VLOOKUP(A24,'16BS'!$B$2:$E$25,4,0)</f>
        <v>CSJ</v>
      </c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/>
      <c r="C26" s="384" t="s">
        <v>513</v>
      </c>
      <c r="D26" s="385" t="s">
        <v>422</v>
      </c>
      <c r="E26" s="384"/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VLOOKUP(A28,'16BS'!$B$2:$E$25,2,0)</f>
        <v>3604163</v>
      </c>
      <c r="C28" s="384" t="str">
        <f>VLOOKUP(A28,'16BS'!$B$2:$E$25,3,0)</f>
        <v>遠藤　出帆</v>
      </c>
      <c r="D28" s="385" t="s">
        <v>422</v>
      </c>
      <c r="E28" s="384" t="str">
        <f>VLOOKUP(A28,'16BS'!$B$2:$E$25,4,0)</f>
        <v>KCJTA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VLOOKUP(A30,'16BS'!$B$2:$E$25,2,0)</f>
        <v>3604776</v>
      </c>
      <c r="C30" s="384" t="str">
        <f>VLOOKUP(A30,'16BS'!$B$2:$E$25,3,0)</f>
        <v>大前　建人</v>
      </c>
      <c r="D30" s="385" t="s">
        <v>422</v>
      </c>
      <c r="E30" s="384" t="str">
        <f>VLOOKUP(A30,'16BS'!$B$2:$E$25,4,0)</f>
        <v>江戸取高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514</v>
      </c>
      <c r="D32" s="385" t="s">
        <v>422</v>
      </c>
      <c r="E32" s="384"/>
      <c r="F32" s="385" t="s">
        <v>423</v>
      </c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5"/>
      <c r="E33" s="384"/>
      <c r="F33" s="385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VLOOKUP(A34,'16BS'!$B$2:$E$25,2,0)</f>
        <v>3603807</v>
      </c>
      <c r="C34" s="384" t="str">
        <f>VLOOKUP(A34,'16BS'!$B$2:$E$25,3,0)</f>
        <v>石原　圭起</v>
      </c>
      <c r="D34" s="385" t="s">
        <v>422</v>
      </c>
      <c r="E34" s="384" t="str">
        <f>VLOOKUP(A34,'16BS'!$B$2:$E$25,4,0)</f>
        <v>CSJ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VLOOKUP(A36,'16BS'!$B$2:$E$25,2,0)</f>
        <v>3604283</v>
      </c>
      <c r="C36" s="384" t="str">
        <f>VLOOKUP(A36,'16BS'!$B$2:$E$25,3,0)</f>
        <v>齊藤　康輝</v>
      </c>
      <c r="D36" s="385" t="s">
        <v>422</v>
      </c>
      <c r="E36" s="384" t="str">
        <f>VLOOKUP(A36,'16BS'!$B$2:$E$25,4,0)</f>
        <v>東洋大牛久高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>
        <f>VLOOKUP(A38,'16BS'!$B$2:$E$25,2,0)</f>
        <v>3604616</v>
      </c>
      <c r="C38" s="384" t="str">
        <f>VLOOKUP(A38,'16BS'!$B$2:$E$25,3,0)</f>
        <v>金　東鉱</v>
      </c>
      <c r="D38" s="385" t="s">
        <v>422</v>
      </c>
      <c r="E38" s="384" t="str">
        <f>VLOOKUP(A38,'16BS'!$B$2:$E$25,4,0)</f>
        <v>KCJTA</v>
      </c>
      <c r="F38" s="385" t="s">
        <v>423</v>
      </c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>
        <f>VLOOKUP(A40,'16BS'!$B$2:$E$25,2,0)</f>
        <v>3604352</v>
      </c>
      <c r="C40" s="384" t="str">
        <f>VLOOKUP(A40,'16BS'!$B$2:$E$25,3,0)</f>
        <v>齋藤　辰哉</v>
      </c>
      <c r="D40" s="385" t="s">
        <v>422</v>
      </c>
      <c r="E40" s="384" t="str">
        <f>VLOOKUP(A40,'16BS'!$B$2:$E$25,4,0)</f>
        <v>サンスポーツ</v>
      </c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/>
      <c r="C42" s="384" t="s">
        <v>521</v>
      </c>
      <c r="D42" s="385" t="s">
        <v>422</v>
      </c>
      <c r="E42" s="384"/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VLOOKUP(A44,'16BS'!$B$2:$E$25,2,0)</f>
        <v>3604484</v>
      </c>
      <c r="C44" s="384" t="str">
        <f>VLOOKUP(A44,'16BS'!$B$2:$E$25,3,0)</f>
        <v>鯉淵　実生</v>
      </c>
      <c r="D44" s="385" t="s">
        <v>422</v>
      </c>
      <c r="E44" s="384" t="str">
        <f>VLOOKUP(A44,'16BS'!$B$2:$E$25,4,0)</f>
        <v>CSJ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VLOOKUP(A46,'16BS'!$B$2:$E$25,2,0)</f>
        <v>3604141</v>
      </c>
      <c r="C46" s="384" t="str">
        <f>VLOOKUP(A46,'16BS'!$B$2:$E$25,3,0)</f>
        <v>中野　太悟</v>
      </c>
      <c r="D46" s="385" t="s">
        <v>422</v>
      </c>
      <c r="E46" s="384" t="str">
        <f>VLOOKUP(A46,'16BS'!$B$2:$E$25,4,0)</f>
        <v>KCJTA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/>
      <c r="C48" s="384" t="s">
        <v>509</v>
      </c>
      <c r="D48" s="385" t="s">
        <v>422</v>
      </c>
      <c r="E48" s="384"/>
      <c r="F48" s="385" t="s">
        <v>423</v>
      </c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5"/>
      <c r="E49" s="384"/>
      <c r="F49" s="385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VLOOKUP(A50,'16BS'!$B$2:$E$25,2,0)</f>
        <v>3604703</v>
      </c>
      <c r="C50" s="384" t="str">
        <f>VLOOKUP(A50,'16BS'!$B$2:$E$25,3,0)</f>
        <v>森山　翔太</v>
      </c>
      <c r="D50" s="385" t="s">
        <v>422</v>
      </c>
      <c r="E50" s="384" t="str">
        <f>VLOOKUP(A50,'16BS'!$B$2:$E$25,4,0)</f>
        <v>霞ヶ浦高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VLOOKUP(A52,'16BS'!$B$2:$E$25,2,0)</f>
        <v>3604250</v>
      </c>
      <c r="C52" s="384" t="str">
        <f>VLOOKUP(A52,'16BS'!$B$2:$E$25,3,0)</f>
        <v>河野泰之</v>
      </c>
      <c r="D52" s="385" t="s">
        <v>422</v>
      </c>
      <c r="E52" s="384" t="str">
        <f>VLOOKUP(A52,'16BS'!$B$2:$E$25,4,0)</f>
        <v>CSJ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>
        <f>VLOOKUP(A54,'16BS'!$B$2:$E$25,2,0)</f>
        <v>3604202</v>
      </c>
      <c r="C54" s="384" t="str">
        <f>VLOOKUP(A54,'16BS'!$B$2:$E$25,3,0)</f>
        <v>北原　優輝</v>
      </c>
      <c r="D54" s="385" t="s">
        <v>422</v>
      </c>
      <c r="E54" s="384" t="str">
        <f>VLOOKUP(A54,'16BS'!$B$2:$E$25,4,0)</f>
        <v>KCJTA</v>
      </c>
      <c r="F54" s="385" t="s">
        <v>423</v>
      </c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5"/>
      <c r="E55" s="384"/>
      <c r="F55" s="385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VLOOKUP(A56,'16BS'!$B$2:$E$25,2,0)</f>
        <v>3604432</v>
      </c>
      <c r="C56" s="384" t="str">
        <f>VLOOKUP(A56,'16BS'!$B$2:$E$25,3,0)</f>
        <v>川島　光喜</v>
      </c>
      <c r="D56" s="385" t="s">
        <v>422</v>
      </c>
      <c r="E56" s="384" t="str">
        <f>VLOOKUP(A56,'16BS'!$B$2:$E$25,4,0)</f>
        <v>エースTA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VLOOKUP(A58,'16BS'!$B$2:$E$25,2,0)</f>
        <v>3604340</v>
      </c>
      <c r="C58" s="384" t="str">
        <f>VLOOKUP(A58,'16BS'!$B$2:$E$25,3,0)</f>
        <v>林　幹人</v>
      </c>
      <c r="D58" s="385" t="s">
        <v>422</v>
      </c>
      <c r="E58" s="384" t="str">
        <f>VLOOKUP(A58,'16BS'!$B$2:$E$25,4,0)</f>
        <v>神栖TI-Cube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/>
      <c r="C60" s="384" t="s">
        <v>515</v>
      </c>
      <c r="D60" s="385" t="s">
        <v>422</v>
      </c>
      <c r="E60" s="384"/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>
        <f>VLOOKUP(A62,'16BS'!$B$2:$E$25,2,0)</f>
        <v>3604403</v>
      </c>
      <c r="C62" s="384" t="str">
        <f>VLOOKUP(A62,'16BS'!$B$2:$E$25,3,0)</f>
        <v>鈴木　尚也</v>
      </c>
      <c r="D62" s="385" t="s">
        <v>422</v>
      </c>
      <c r="E62" s="384" t="str">
        <f>VLOOKUP(A62,'16BS'!$B$2:$E$25,4,0)</f>
        <v>CSJ</v>
      </c>
      <c r="F62" s="385" t="s">
        <v>423</v>
      </c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5"/>
      <c r="E63" s="384"/>
      <c r="F63" s="385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518</v>
      </c>
      <c r="D64" s="385" t="s">
        <v>422</v>
      </c>
      <c r="E64" s="384"/>
      <c r="F64" s="385" t="s">
        <v>423</v>
      </c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5"/>
      <c r="E65" s="384"/>
      <c r="F65" s="385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VLOOKUP(A66,'16BS'!$B$2:$E$25,2,0)</f>
        <v>3604196</v>
      </c>
      <c r="C66" s="384" t="str">
        <f>VLOOKUP(A66,'16BS'!$B$2:$E$25,3,0)</f>
        <v>藤田　裕暉</v>
      </c>
      <c r="D66" s="385" t="s">
        <v>422</v>
      </c>
      <c r="E66" s="384" t="str">
        <f>VLOOKUP(A66,'16BS'!$B$2:$E$25,4,0)</f>
        <v>KCJTA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9"/>
  <sheetViews>
    <sheetView workbookViewId="0">
      <selection activeCell="G18" sqref="G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2"/>
      <c r="B1" s="2"/>
      <c r="C1" s="18" t="s">
        <v>1</v>
      </c>
      <c r="D1" s="2" t="s">
        <v>2</v>
      </c>
      <c r="E1" s="2" t="s">
        <v>3</v>
      </c>
      <c r="F1" s="18" t="s">
        <v>1</v>
      </c>
      <c r="G1" s="2" t="s">
        <v>2</v>
      </c>
      <c r="H1" s="2" t="s">
        <v>3</v>
      </c>
      <c r="I1" s="70"/>
    </row>
    <row r="2" spans="1:11">
      <c r="A2" s="153">
        <v>1</v>
      </c>
      <c r="B2" s="153">
        <v>1</v>
      </c>
      <c r="C2" s="173">
        <v>3603850</v>
      </c>
      <c r="D2" s="153" t="s">
        <v>235</v>
      </c>
      <c r="E2" s="164" t="s">
        <v>60</v>
      </c>
      <c r="F2" s="183">
        <v>3603665</v>
      </c>
      <c r="G2" s="153" t="s">
        <v>229</v>
      </c>
      <c r="H2" s="164" t="str">
        <f>IF([4]確認書!$H$4="","",IF(F2="","",[4]確認書!$H$4))</f>
        <v>CSJ</v>
      </c>
      <c r="I2">
        <v>832</v>
      </c>
      <c r="J2">
        <v>1192</v>
      </c>
      <c r="K2" s="79">
        <f t="shared" ref="K2:K12" si="0">SUM(I2:J2)</f>
        <v>2024</v>
      </c>
    </row>
    <row r="3" spans="1:11">
      <c r="A3" s="153">
        <v>2</v>
      </c>
      <c r="B3" s="153">
        <v>16</v>
      </c>
      <c r="C3" s="183">
        <v>3604484</v>
      </c>
      <c r="D3" s="153" t="s">
        <v>227</v>
      </c>
      <c r="E3" s="164" t="str">
        <f>IF([4]確認書!$H$4="","",IF(C3="","",[4]確認書!$H$4))</f>
        <v>CSJ</v>
      </c>
      <c r="F3" s="183">
        <v>3604250</v>
      </c>
      <c r="G3" s="153" t="s">
        <v>534</v>
      </c>
      <c r="H3" s="164" t="str">
        <f>IF([4]確認書!$H$4="","",IF(F3="","",[4]確認書!$H$4))</f>
        <v>CSJ</v>
      </c>
      <c r="I3">
        <v>476</v>
      </c>
      <c r="J3">
        <v>531</v>
      </c>
      <c r="K3" s="79">
        <f t="shared" si="0"/>
        <v>1007</v>
      </c>
    </row>
    <row r="4" spans="1:11">
      <c r="A4" s="153">
        <v>3</v>
      </c>
      <c r="B4" s="153">
        <v>12</v>
      </c>
      <c r="C4" s="183">
        <v>3604606</v>
      </c>
      <c r="D4" s="153" t="s">
        <v>233</v>
      </c>
      <c r="E4" s="164" t="str">
        <f>IF([4]確認書!$H$4="","",IF(C4="","",[4]確認書!$H$4))</f>
        <v>CSJ</v>
      </c>
      <c r="F4" s="183">
        <v>3603807</v>
      </c>
      <c r="G4" s="153" t="s">
        <v>231</v>
      </c>
      <c r="H4" s="164" t="str">
        <f>IF([4]確認書!$H$4="","",IF(F4="","",[4]確認書!$H$4))</f>
        <v>CSJ</v>
      </c>
      <c r="I4">
        <v>453</v>
      </c>
      <c r="J4">
        <v>497</v>
      </c>
      <c r="K4" s="79">
        <f t="shared" si="0"/>
        <v>950</v>
      </c>
    </row>
    <row r="5" spans="1:11">
      <c r="A5" s="153">
        <v>4</v>
      </c>
      <c r="B5" s="153">
        <v>5</v>
      </c>
      <c r="C5" s="183">
        <v>3604352</v>
      </c>
      <c r="D5" s="153" t="s">
        <v>167</v>
      </c>
      <c r="E5" s="164" t="str">
        <f>IF([6]確認書!$H$4="","",IF(D5="","",[6]確認書!$H$4))</f>
        <v>サンスポーツ</v>
      </c>
      <c r="F5" s="183">
        <v>3604403</v>
      </c>
      <c r="G5" s="153" t="s">
        <v>168</v>
      </c>
      <c r="H5" s="164" t="s">
        <v>169</v>
      </c>
      <c r="I5">
        <v>326</v>
      </c>
      <c r="J5">
        <v>307</v>
      </c>
      <c r="K5" s="79">
        <f t="shared" si="0"/>
        <v>633</v>
      </c>
    </row>
    <row r="6" spans="1:11">
      <c r="A6" s="153">
        <v>5</v>
      </c>
      <c r="B6" s="153">
        <v>10</v>
      </c>
      <c r="C6" s="172">
        <v>3604703</v>
      </c>
      <c r="D6" s="170" t="s">
        <v>105</v>
      </c>
      <c r="E6" s="170" t="s">
        <v>98</v>
      </c>
      <c r="F6" s="170">
        <v>3604283</v>
      </c>
      <c r="G6" s="170" t="s">
        <v>108</v>
      </c>
      <c r="H6" s="170" t="s">
        <v>100</v>
      </c>
      <c r="I6">
        <v>248</v>
      </c>
      <c r="J6">
        <v>306</v>
      </c>
      <c r="K6" s="79">
        <f t="shared" si="0"/>
        <v>554</v>
      </c>
    </row>
    <row r="7" spans="1:11">
      <c r="A7" s="153">
        <v>6</v>
      </c>
      <c r="B7" s="153">
        <v>4</v>
      </c>
      <c r="C7" s="173">
        <v>3604196</v>
      </c>
      <c r="D7" s="153" t="s">
        <v>44</v>
      </c>
      <c r="E7" s="153" t="s">
        <v>35</v>
      </c>
      <c r="F7" s="153">
        <v>3604163</v>
      </c>
      <c r="G7" s="179" t="s">
        <v>42</v>
      </c>
      <c r="H7" s="171" t="s">
        <v>35</v>
      </c>
      <c r="I7" s="56">
        <v>198</v>
      </c>
      <c r="J7">
        <v>198</v>
      </c>
      <c r="K7" s="79">
        <f t="shared" si="0"/>
        <v>396</v>
      </c>
    </row>
    <row r="8" spans="1:11">
      <c r="A8" s="153">
        <v>7</v>
      </c>
      <c r="B8" s="153">
        <v>8</v>
      </c>
      <c r="C8" s="187">
        <v>3604605</v>
      </c>
      <c r="D8" s="177" t="s">
        <v>367</v>
      </c>
      <c r="E8" s="177" t="str">
        <f>IF([21]確認書!$H$4="","",IF(C8="","",[21]確認書!$H$4))</f>
        <v>CSJ</v>
      </c>
      <c r="F8" s="177">
        <v>3604505</v>
      </c>
      <c r="G8" s="177" t="s">
        <v>206</v>
      </c>
      <c r="H8" s="177" t="s">
        <v>194</v>
      </c>
      <c r="I8" s="56">
        <v>349</v>
      </c>
      <c r="J8">
        <v>0</v>
      </c>
      <c r="K8" s="79">
        <f t="shared" si="0"/>
        <v>349</v>
      </c>
    </row>
    <row r="9" spans="1:11">
      <c r="A9" s="153">
        <v>8</v>
      </c>
      <c r="B9" s="153">
        <v>14</v>
      </c>
      <c r="C9" s="172">
        <v>3604565</v>
      </c>
      <c r="D9" s="170" t="s">
        <v>135</v>
      </c>
      <c r="E9" s="170" t="s">
        <v>137</v>
      </c>
      <c r="F9" s="170">
        <v>3604566</v>
      </c>
      <c r="G9" s="170" t="s">
        <v>535</v>
      </c>
      <c r="H9" s="170" t="s">
        <v>536</v>
      </c>
      <c r="I9">
        <v>62</v>
      </c>
      <c r="J9">
        <v>18</v>
      </c>
      <c r="K9" s="79">
        <f t="shared" si="0"/>
        <v>80</v>
      </c>
    </row>
    <row r="10" spans="1:11">
      <c r="A10" s="153">
        <v>9</v>
      </c>
      <c r="B10" s="153">
        <v>11</v>
      </c>
      <c r="C10" s="174">
        <v>3604432</v>
      </c>
      <c r="D10" s="175" t="s">
        <v>381</v>
      </c>
      <c r="E10" s="175" t="str">
        <f>IF([2]確認書!$H$4="","",IF(C10="","",[2]確認書!$H$4))</f>
        <v>エースTA</v>
      </c>
      <c r="F10" s="175">
        <v>3604549</v>
      </c>
      <c r="G10" s="175" t="s">
        <v>383</v>
      </c>
      <c r="H10" s="175" t="str">
        <f>IF([2]確認書!$H$4="","",IF(F10="","",[2]確認書!$H$4))</f>
        <v>エースTA</v>
      </c>
      <c r="I10" s="82">
        <v>29</v>
      </c>
      <c r="J10">
        <v>36</v>
      </c>
      <c r="K10" s="79">
        <f t="shared" si="0"/>
        <v>65</v>
      </c>
    </row>
    <row r="11" spans="1:11">
      <c r="A11" s="153">
        <v>10</v>
      </c>
      <c r="B11" s="153">
        <v>9</v>
      </c>
      <c r="C11" s="172">
        <v>3604567</v>
      </c>
      <c r="D11" s="170" t="s">
        <v>5</v>
      </c>
      <c r="E11" s="170" t="s">
        <v>6</v>
      </c>
      <c r="F11" s="170">
        <v>3604652</v>
      </c>
      <c r="G11" s="170" t="s">
        <v>7</v>
      </c>
      <c r="H11" s="170" t="s">
        <v>8</v>
      </c>
      <c r="I11" s="56">
        <v>29</v>
      </c>
      <c r="J11">
        <v>29</v>
      </c>
      <c r="K11" s="79">
        <f t="shared" si="0"/>
        <v>58</v>
      </c>
    </row>
    <row r="12" spans="1:11">
      <c r="A12" s="153">
        <v>11</v>
      </c>
      <c r="B12" s="153">
        <v>15</v>
      </c>
      <c r="C12" s="173">
        <v>3604202</v>
      </c>
      <c r="D12" s="153" t="s">
        <v>41</v>
      </c>
      <c r="E12" s="153" t="s">
        <v>35</v>
      </c>
      <c r="F12" s="170">
        <v>3604616</v>
      </c>
      <c r="G12" s="170" t="s">
        <v>43</v>
      </c>
      <c r="H12" s="170" t="s">
        <v>35</v>
      </c>
      <c r="I12" s="56">
        <v>27</v>
      </c>
      <c r="J12">
        <v>0</v>
      </c>
      <c r="K12" s="79">
        <f t="shared" si="0"/>
        <v>27</v>
      </c>
    </row>
    <row r="13" spans="1:11">
      <c r="A13" s="153">
        <v>12</v>
      </c>
      <c r="B13" s="153">
        <v>3</v>
      </c>
      <c r="C13" s="173">
        <v>3604745</v>
      </c>
      <c r="D13" s="153" t="s">
        <v>106</v>
      </c>
      <c r="E13" s="153" t="str">
        <f>IF([3]確認書!$H$4="","",IF(C13="","",[3]確認書!$H$4))</f>
        <v>霞ヶ浦高</v>
      </c>
      <c r="F13" s="153">
        <v>3604697</v>
      </c>
      <c r="G13" s="179" t="s">
        <v>107</v>
      </c>
      <c r="H13" s="171" t="s">
        <v>98</v>
      </c>
      <c r="I13">
        <v>0</v>
      </c>
      <c r="J13">
        <v>0</v>
      </c>
      <c r="K13" s="79">
        <v>0</v>
      </c>
    </row>
    <row r="14" spans="1:11">
      <c r="A14" s="153">
        <v>13</v>
      </c>
      <c r="B14" s="153">
        <v>7</v>
      </c>
      <c r="C14" s="184">
        <v>3604574</v>
      </c>
      <c r="D14" s="157" t="s">
        <v>329</v>
      </c>
      <c r="E14" s="185" t="str">
        <f>IF([17]確認書!$H$4="","",IF(D14="","",[17]確認書!$H$4))</f>
        <v>江戸取中</v>
      </c>
      <c r="F14" s="206">
        <v>3604738</v>
      </c>
      <c r="G14" s="157" t="s">
        <v>330</v>
      </c>
      <c r="H14" s="185" t="str">
        <f>IF([17]確認書!$H$4="","",IF(G14="","",[17]確認書!$H$4))</f>
        <v>江戸取中</v>
      </c>
      <c r="I14" s="56">
        <v>0</v>
      </c>
      <c r="J14">
        <v>0</v>
      </c>
      <c r="K14" s="79">
        <v>0</v>
      </c>
    </row>
    <row r="15" spans="1:11">
      <c r="A15" s="153">
        <v>14</v>
      </c>
      <c r="B15" s="153">
        <v>2</v>
      </c>
      <c r="C15" s="180">
        <v>3604645</v>
      </c>
      <c r="D15" s="181" t="s">
        <v>357</v>
      </c>
      <c r="E15" s="181" t="s">
        <v>351</v>
      </c>
      <c r="F15" s="177">
        <v>3604802</v>
      </c>
      <c r="G15" s="181" t="s">
        <v>358</v>
      </c>
      <c r="H15" s="181" t="s">
        <v>360</v>
      </c>
      <c r="I15" s="70">
        <v>0</v>
      </c>
      <c r="J15">
        <v>0</v>
      </c>
      <c r="K15" s="81">
        <v>0</v>
      </c>
    </row>
    <row r="16" spans="1:11">
      <c r="A16" s="186">
        <v>15</v>
      </c>
      <c r="B16" s="4">
        <v>1</v>
      </c>
      <c r="C16" s="1">
        <v>3604785</v>
      </c>
      <c r="D16" s="2" t="s">
        <v>213</v>
      </c>
      <c r="E16" s="2" t="s">
        <v>214</v>
      </c>
      <c r="F16" s="2">
        <v>3604782</v>
      </c>
      <c r="G16" s="2" t="s">
        <v>215</v>
      </c>
      <c r="H16" s="2" t="s">
        <v>281</v>
      </c>
      <c r="I16">
        <v>0</v>
      </c>
      <c r="J16">
        <v>0</v>
      </c>
      <c r="K16" s="80">
        <v>0</v>
      </c>
    </row>
    <row r="17" spans="1:11">
      <c r="A17" s="186">
        <v>16</v>
      </c>
      <c r="B17" s="4">
        <v>2</v>
      </c>
      <c r="C17" s="12">
        <v>3604242</v>
      </c>
      <c r="D17" s="4" t="s">
        <v>228</v>
      </c>
      <c r="E17" s="14" t="str">
        <f>IF([4]確認書!$H$4="","",IF(C17="","",[4]確認書!$H$4))</f>
        <v>CSJ</v>
      </c>
      <c r="F17" s="12">
        <v>3604792</v>
      </c>
      <c r="G17" s="4" t="s">
        <v>537</v>
      </c>
      <c r="H17" s="14" t="str">
        <f>IF([4]確認書!$H$4="","",IF(F17="","",[4]確認書!$H$4))</f>
        <v>CSJ</v>
      </c>
      <c r="I17">
        <v>0</v>
      </c>
      <c r="J17">
        <v>0</v>
      </c>
      <c r="K17" s="79">
        <v>0</v>
      </c>
    </row>
    <row r="18" spans="1:11">
      <c r="A18" s="186">
        <v>17</v>
      </c>
      <c r="B18" s="186">
        <v>4</v>
      </c>
      <c r="C18" s="203">
        <v>3604216</v>
      </c>
      <c r="D18" s="204" t="s">
        <v>125</v>
      </c>
      <c r="E18" s="204" t="s">
        <v>120</v>
      </c>
      <c r="F18" s="204">
        <v>3604334</v>
      </c>
      <c r="G18" s="204" t="s">
        <v>121</v>
      </c>
      <c r="H18" s="204" t="s">
        <v>126</v>
      </c>
      <c r="I18">
        <v>0</v>
      </c>
      <c r="J18">
        <v>0</v>
      </c>
      <c r="K18" s="80">
        <v>0</v>
      </c>
    </row>
    <row r="19" spans="1:11">
      <c r="A19" s="186">
        <v>18</v>
      </c>
      <c r="B19" s="186">
        <v>3</v>
      </c>
      <c r="C19" s="203">
        <v>3604487</v>
      </c>
      <c r="D19" s="204" t="s">
        <v>124</v>
      </c>
      <c r="E19" s="204" t="s">
        <v>126</v>
      </c>
      <c r="F19" s="204">
        <v>3604761</v>
      </c>
      <c r="G19" s="205" t="s">
        <v>123</v>
      </c>
      <c r="H19" s="204" t="s">
        <v>126</v>
      </c>
      <c r="I19">
        <v>0</v>
      </c>
      <c r="J19">
        <v>0</v>
      </c>
      <c r="K19" s="79">
        <v>0</v>
      </c>
    </row>
  </sheetData>
  <sortState ref="A1:K19">
    <sortCondition descending="1" ref="K1"/>
  </sortState>
  <phoneticPr fontId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9"/>
  <sheetViews>
    <sheetView workbookViewId="0">
      <selection activeCell="A3" sqref="A3"/>
    </sheetView>
  </sheetViews>
  <sheetFormatPr defaultRowHeight="13.5"/>
  <cols>
    <col min="2" max="2" width="9.75" bestFit="1" customWidth="1"/>
    <col min="3" max="3" width="10.7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476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389">
        <v>1</v>
      </c>
      <c r="B4" s="390">
        <f>VLOOKUP(A4,'16BD'!$B$16:$H$17,2,0)</f>
        <v>3604785</v>
      </c>
      <c r="C4" s="390" t="str">
        <f>VLOOKUP(A4,'16BD'!$B$16:$H$17,3,0)</f>
        <v>橋本　迅人</v>
      </c>
      <c r="D4" s="391" t="s">
        <v>422</v>
      </c>
      <c r="E4" s="390" t="str">
        <f>VLOOKUP(A4,'16BD'!$B$16:$H$17,4,0)</f>
        <v>ABC　TA</v>
      </c>
      <c r="F4" s="392" t="s">
        <v>423</v>
      </c>
      <c r="G4" s="137"/>
      <c r="H4" s="137"/>
      <c r="I4" s="134"/>
    </row>
    <row r="5" spans="1:9">
      <c r="A5" s="389"/>
      <c r="B5" s="390"/>
      <c r="C5" s="390"/>
      <c r="D5" s="391"/>
      <c r="E5" s="390"/>
      <c r="F5" s="392"/>
      <c r="G5" s="137"/>
      <c r="H5" s="137"/>
      <c r="I5" s="134"/>
    </row>
    <row r="6" spans="1:9">
      <c r="A6" s="389"/>
      <c r="B6" s="393">
        <f>VLOOKUP(A4,'16BD'!$B$16:$H$17,5,0)</f>
        <v>3604782</v>
      </c>
      <c r="C6" s="393" t="str">
        <f>VLOOKUP(A4,'16BD'!$B$16:$H$17,6,0)</f>
        <v>齊藤　成寿</v>
      </c>
      <c r="D6" s="394" t="s">
        <v>422</v>
      </c>
      <c r="E6" s="393" t="str">
        <f>VLOOKUP(A4,'16BD'!$B$16:$H$17,7,0)</f>
        <v>JAC</v>
      </c>
      <c r="F6" s="395" t="s">
        <v>423</v>
      </c>
      <c r="G6" s="141"/>
      <c r="H6" s="137"/>
      <c r="I6" s="134"/>
    </row>
    <row r="7" spans="1:9">
      <c r="A7" s="389"/>
      <c r="B7" s="393"/>
      <c r="C7" s="393"/>
      <c r="D7" s="394"/>
      <c r="E7" s="393"/>
      <c r="F7" s="395"/>
      <c r="G7" s="143"/>
      <c r="H7" s="140"/>
      <c r="I7" s="398" t="s">
        <v>462</v>
      </c>
    </row>
    <row r="8" spans="1:9" ht="13.5" customHeight="1">
      <c r="A8" s="389">
        <v>2</v>
      </c>
      <c r="B8" s="390">
        <f>VLOOKUP(A8,'16BD'!$B$16:$H$17,2,0)</f>
        <v>3604242</v>
      </c>
      <c r="C8" s="390" t="str">
        <f>VLOOKUP(A8,'16BD'!$B$16:$H$17,3,0)</f>
        <v>湯山　修伍</v>
      </c>
      <c r="D8" s="391" t="s">
        <v>422</v>
      </c>
      <c r="E8" s="390" t="str">
        <f>VLOOKUP(A8,'16BD'!$B$16:$H$17,4,0)</f>
        <v>CSJ</v>
      </c>
      <c r="F8" s="392" t="s">
        <v>423</v>
      </c>
      <c r="G8" s="143"/>
      <c r="H8" s="145"/>
      <c r="I8" s="398"/>
    </row>
    <row r="9" spans="1:9" ht="13.5" customHeight="1">
      <c r="A9" s="389"/>
      <c r="B9" s="390"/>
      <c r="C9" s="390"/>
      <c r="D9" s="391"/>
      <c r="E9" s="390"/>
      <c r="F9" s="392"/>
      <c r="G9" s="146"/>
      <c r="H9" s="138"/>
      <c r="I9" s="139"/>
    </row>
    <row r="10" spans="1:9" ht="13.5" customHeight="1">
      <c r="A10" s="389"/>
      <c r="B10" s="393">
        <f>VLOOKUP(A8,'16BD'!$B$16:$H$17,5,0)</f>
        <v>3604792</v>
      </c>
      <c r="C10" s="393" t="str">
        <f>VLOOKUP(A8,'16BD'!$B$16:$H$17,6,0)</f>
        <v>荻島　健人</v>
      </c>
      <c r="D10" s="394" t="s">
        <v>422</v>
      </c>
      <c r="E10" s="393" t="str">
        <f>VLOOKUP(A8,'16BD'!$B$16:$H$17,7,0)</f>
        <v>CSJ</v>
      </c>
      <c r="F10" s="395" t="s">
        <v>423</v>
      </c>
      <c r="G10" s="137"/>
      <c r="H10" s="138"/>
      <c r="I10" s="139"/>
    </row>
    <row r="11" spans="1:9" ht="13.5" customHeight="1">
      <c r="A11" s="389"/>
      <c r="B11" s="393"/>
      <c r="C11" s="393"/>
      <c r="D11" s="394"/>
      <c r="E11" s="393"/>
      <c r="F11" s="395"/>
      <c r="G11" s="137"/>
      <c r="H11" s="138"/>
      <c r="I11" s="139"/>
    </row>
    <row r="12" spans="1:9" ht="13.5" customHeight="1">
      <c r="A12" s="389">
        <v>3</v>
      </c>
      <c r="B12" s="390">
        <v>3604216</v>
      </c>
      <c r="C12" s="390" t="s">
        <v>125</v>
      </c>
      <c r="D12" s="391" t="s">
        <v>422</v>
      </c>
      <c r="E12" s="390" t="s">
        <v>511</v>
      </c>
      <c r="F12" s="392" t="s">
        <v>423</v>
      </c>
      <c r="G12" s="137"/>
      <c r="H12" s="138"/>
      <c r="I12" s="139"/>
    </row>
    <row r="13" spans="1:9" ht="13.5" customHeight="1">
      <c r="A13" s="389"/>
      <c r="B13" s="390"/>
      <c r="C13" s="390"/>
      <c r="D13" s="391"/>
      <c r="E13" s="390"/>
      <c r="F13" s="392"/>
      <c r="G13" s="140"/>
      <c r="H13" s="138"/>
      <c r="I13" s="139"/>
    </row>
    <row r="14" spans="1:9" ht="13.5" customHeight="1">
      <c r="A14" s="389"/>
      <c r="B14" s="393">
        <v>3604334</v>
      </c>
      <c r="C14" s="393" t="s">
        <v>121</v>
      </c>
      <c r="D14" s="394" t="s">
        <v>422</v>
      </c>
      <c r="E14" s="393" t="s">
        <v>512</v>
      </c>
      <c r="F14" s="395" t="s">
        <v>423</v>
      </c>
      <c r="G14" s="141"/>
      <c r="H14" s="142"/>
      <c r="I14" s="139"/>
    </row>
    <row r="15" spans="1:9" ht="13.5" customHeight="1">
      <c r="A15" s="389"/>
      <c r="B15" s="393"/>
      <c r="C15" s="393"/>
      <c r="D15" s="394"/>
      <c r="E15" s="393"/>
      <c r="F15" s="395"/>
      <c r="G15" s="143"/>
      <c r="H15" s="147"/>
      <c r="I15" s="398" t="s">
        <v>464</v>
      </c>
    </row>
    <row r="16" spans="1:9" ht="13.5" customHeight="1">
      <c r="A16" s="389">
        <v>4</v>
      </c>
      <c r="B16" s="390">
        <v>3604487</v>
      </c>
      <c r="C16" s="390" t="s">
        <v>124</v>
      </c>
      <c r="D16" s="391" t="s">
        <v>422</v>
      </c>
      <c r="E16" s="390" t="s">
        <v>512</v>
      </c>
      <c r="F16" s="392" t="s">
        <v>423</v>
      </c>
      <c r="G16" s="143"/>
      <c r="H16" s="137"/>
      <c r="I16" s="398"/>
    </row>
    <row r="17" spans="1:9" ht="13.5" customHeight="1">
      <c r="A17" s="389"/>
      <c r="B17" s="390"/>
      <c r="C17" s="390"/>
      <c r="D17" s="391"/>
      <c r="E17" s="390"/>
      <c r="F17" s="392"/>
      <c r="G17" s="146"/>
      <c r="H17" s="137"/>
      <c r="I17" s="139"/>
    </row>
    <row r="18" spans="1:9" ht="13.5" customHeight="1">
      <c r="A18" s="389"/>
      <c r="B18" s="393">
        <v>3604761</v>
      </c>
      <c r="C18" s="393" t="s">
        <v>123</v>
      </c>
      <c r="D18" s="394" t="s">
        <v>422</v>
      </c>
      <c r="E18" s="393" t="s">
        <v>512</v>
      </c>
      <c r="F18" s="395" t="s">
        <v>423</v>
      </c>
      <c r="G18" s="137"/>
      <c r="H18" s="137"/>
      <c r="I18" s="139"/>
    </row>
    <row r="19" spans="1:9" ht="13.5" customHeight="1">
      <c r="A19" s="389"/>
      <c r="B19" s="393"/>
      <c r="C19" s="393"/>
      <c r="D19" s="394"/>
      <c r="E19" s="393"/>
      <c r="F19" s="395"/>
      <c r="G19" s="137"/>
      <c r="H19" s="137"/>
      <c r="I19" s="139"/>
    </row>
  </sheetData>
  <mergeCells count="46">
    <mergeCell ref="I15:I16"/>
    <mergeCell ref="F16:F17"/>
    <mergeCell ref="B18:B19"/>
    <mergeCell ref="C18:C19"/>
    <mergeCell ref="D18:D19"/>
    <mergeCell ref="E18:E19"/>
    <mergeCell ref="F18:F19"/>
    <mergeCell ref="A16:A19"/>
    <mergeCell ref="B16:B17"/>
    <mergeCell ref="C16:C17"/>
    <mergeCell ref="D16:D17"/>
    <mergeCell ref="E16:E1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I7:I8"/>
    <mergeCell ref="A8:A11"/>
    <mergeCell ref="B8:B9"/>
    <mergeCell ref="C8:C9"/>
    <mergeCell ref="D8:D9"/>
    <mergeCell ref="E8:E9"/>
    <mergeCell ref="F8:F9"/>
    <mergeCell ref="B10:B11"/>
    <mergeCell ref="C10:C11"/>
    <mergeCell ref="A4:A7"/>
    <mergeCell ref="B4:B5"/>
    <mergeCell ref="C4:C5"/>
    <mergeCell ref="D4:D5"/>
    <mergeCell ref="E4:E5"/>
    <mergeCell ref="F4:F5"/>
    <mergeCell ref="D10:D11"/>
    <mergeCell ref="B6:B7"/>
    <mergeCell ref="C6:C7"/>
    <mergeCell ref="D6:D7"/>
    <mergeCell ref="E6:E7"/>
    <mergeCell ref="F6:F7"/>
  </mergeCells>
  <phoneticPr fontId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2" max="3" width="10.5" bestFit="1" customWidth="1"/>
    <col min="4" max="4" width="6" customWidth="1"/>
    <col min="5" max="5" width="13.2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528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396">
        <v>1</v>
      </c>
      <c r="B4" s="390">
        <f>VLOOKUP(A4,'16BD'!$B$2:$H$19,2,0)</f>
        <v>3603850</v>
      </c>
      <c r="C4" s="390" t="str">
        <f>VLOOKUP(A4,'16BD'!$B$2:$H$19,3,0)</f>
        <v>丹下将太</v>
      </c>
      <c r="D4" s="391" t="s">
        <v>422</v>
      </c>
      <c r="E4" s="390" t="str">
        <f>VLOOKUP(A4,'16BD'!$B$2:$H$19,4,0)</f>
        <v>kCJTA</v>
      </c>
      <c r="F4" s="392" t="s">
        <v>423</v>
      </c>
      <c r="G4" s="105"/>
      <c r="H4" s="105"/>
      <c r="I4" s="104"/>
      <c r="J4" s="104"/>
      <c r="K4" s="104"/>
    </row>
    <row r="5" spans="1:1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>
      <c r="A6" s="396"/>
      <c r="B6" s="393">
        <f>VLOOKUP(A4,'16BD'!$B$2:$H$19,2,0)</f>
        <v>3603850</v>
      </c>
      <c r="C6" s="393" t="str">
        <f>VLOOKUP(A4,'16BD'!$B$2:$H$19,6,0)</f>
        <v xml:space="preserve">野本　大地 </v>
      </c>
      <c r="D6" s="394" t="s">
        <v>422</v>
      </c>
      <c r="E6" s="393" t="str">
        <f>VLOOKUP(A4,'16BD'!$B$2:$H$19,7,0)</f>
        <v>CSJ</v>
      </c>
      <c r="F6" s="395" t="s">
        <v>423</v>
      </c>
      <c r="G6" s="106"/>
      <c r="H6" s="105"/>
      <c r="I6" s="104"/>
      <c r="J6" s="104"/>
      <c r="K6" s="104"/>
    </row>
    <row r="7" spans="1:11">
      <c r="A7" s="396"/>
      <c r="B7" s="393"/>
      <c r="C7" s="393"/>
      <c r="D7" s="394"/>
      <c r="E7" s="393"/>
      <c r="F7" s="395"/>
      <c r="G7" s="107"/>
      <c r="H7" s="108"/>
      <c r="I7" s="104"/>
      <c r="J7" s="104"/>
      <c r="K7" s="104"/>
    </row>
    <row r="8" spans="1:11" ht="13.5" customHeight="1">
      <c r="A8" s="396">
        <v>2</v>
      </c>
      <c r="B8" s="390">
        <f>VLOOKUP(A8,'16BD'!$B$2:$H$19,2,0)</f>
        <v>3604645</v>
      </c>
      <c r="C8" s="390" t="str">
        <f>VLOOKUP(A8,'16BD'!$B$2:$H$19,3,0)</f>
        <v>藤田　岳土</v>
      </c>
      <c r="D8" s="391" t="s">
        <v>422</v>
      </c>
      <c r="E8" s="390" t="str">
        <f>VLOOKUP(A8,'16BD'!$B$2:$H$19,4,0)</f>
        <v>マス・ガイアTC</v>
      </c>
      <c r="F8" s="392" t="s">
        <v>423</v>
      </c>
      <c r="G8" s="107"/>
      <c r="H8" s="106"/>
      <c r="I8" s="104"/>
      <c r="J8" s="104"/>
      <c r="K8" s="104"/>
    </row>
    <row r="9" spans="1:11" ht="13.5" customHeight="1">
      <c r="A9" s="396"/>
      <c r="B9" s="390"/>
      <c r="C9" s="390"/>
      <c r="D9" s="391"/>
      <c r="E9" s="390"/>
      <c r="F9" s="392"/>
      <c r="G9" s="109"/>
      <c r="H9" s="107"/>
      <c r="I9" s="104"/>
      <c r="J9" s="104"/>
      <c r="K9" s="104"/>
    </row>
    <row r="10" spans="1:11" ht="13.5" customHeight="1">
      <c r="A10" s="396"/>
      <c r="B10" s="393">
        <f>VLOOKUP(A8,'16BD'!$B$2:$H$19,2,0)</f>
        <v>3604645</v>
      </c>
      <c r="C10" s="393" t="str">
        <f>VLOOKUP(A8,'16BD'!$B$2:$H$19,6,0)</f>
        <v>内田　響世</v>
      </c>
      <c r="D10" s="394" t="s">
        <v>422</v>
      </c>
      <c r="E10" s="393" t="str">
        <f>VLOOKUP(A8,'16BD'!$B$2:$H$19,7,0)</f>
        <v>マス・ガイアTC</v>
      </c>
      <c r="F10" s="395" t="s">
        <v>423</v>
      </c>
      <c r="G10" s="105"/>
      <c r="H10" s="107"/>
      <c r="I10" s="104"/>
      <c r="J10" s="104"/>
      <c r="K10" s="104"/>
    </row>
    <row r="11" spans="1:11" ht="13.5" customHeight="1">
      <c r="A11" s="396"/>
      <c r="B11" s="393"/>
      <c r="C11" s="393"/>
      <c r="D11" s="394"/>
      <c r="E11" s="393"/>
      <c r="F11" s="395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90">
        <f>VLOOKUP(A12,'16BD'!$B$2:$H$19,2,0)</f>
        <v>3604745</v>
      </c>
      <c r="C12" s="390" t="str">
        <f>VLOOKUP(A12,'16BD'!$B$2:$H$19,3,0)</f>
        <v>小野塚　旭宏</v>
      </c>
      <c r="D12" s="391" t="s">
        <v>422</v>
      </c>
      <c r="E12" s="390" t="str">
        <f>VLOOKUP(A12,'16BD'!$B$2:$H$19,4,0)</f>
        <v>霞ヶ浦高</v>
      </c>
      <c r="F12" s="392" t="s">
        <v>423</v>
      </c>
      <c r="G12" s="105"/>
      <c r="H12" s="107"/>
      <c r="I12" s="111"/>
      <c r="J12" s="104"/>
      <c r="K12" s="104"/>
    </row>
    <row r="13" spans="1:11" ht="13.5" customHeight="1">
      <c r="A13" s="396"/>
      <c r="B13" s="390"/>
      <c r="C13" s="390"/>
      <c r="D13" s="391"/>
      <c r="E13" s="390"/>
      <c r="F13" s="392"/>
      <c r="G13" s="108"/>
      <c r="H13" s="107"/>
      <c r="I13" s="112"/>
      <c r="J13" s="104"/>
      <c r="K13" s="104"/>
    </row>
    <row r="14" spans="1:11" ht="13.5" customHeight="1">
      <c r="A14" s="396"/>
      <c r="B14" s="393">
        <f>VLOOKUP(A12,'16BD'!$B$2:$H$19,2,0)</f>
        <v>3604745</v>
      </c>
      <c r="C14" s="393" t="str">
        <f>VLOOKUP(A12,'16BD'!$B$2:$H$19,6,0)</f>
        <v>武田　晴信</v>
      </c>
      <c r="D14" s="394" t="s">
        <v>422</v>
      </c>
      <c r="E14" s="393" t="str">
        <f>VLOOKUP(A12,'16BD'!$B$2:$H$19,7,0)</f>
        <v>霞ヶ浦高</v>
      </c>
      <c r="F14" s="395" t="s">
        <v>423</v>
      </c>
      <c r="G14" s="106"/>
      <c r="H14" s="113"/>
      <c r="I14" s="112"/>
      <c r="J14" s="104"/>
      <c r="K14" s="104"/>
    </row>
    <row r="15" spans="1:11" ht="13.5" customHeight="1">
      <c r="A15" s="396"/>
      <c r="B15" s="393"/>
      <c r="C15" s="393"/>
      <c r="D15" s="394"/>
      <c r="E15" s="393"/>
      <c r="F15" s="395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90">
        <f>VLOOKUP(A16,'16BD'!$B$2:$H$19,2,0)</f>
        <v>3604196</v>
      </c>
      <c r="C16" s="390" t="str">
        <f>VLOOKUP(A16,'16BD'!$B$2:$H$19,3,0)</f>
        <v>藤田　裕暉</v>
      </c>
      <c r="D16" s="391" t="s">
        <v>422</v>
      </c>
      <c r="E16" s="390" t="str">
        <f>VLOOKUP(A16,'16BD'!$B$2:$H$19,4,0)</f>
        <v>KCJTA</v>
      </c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93">
        <f>VLOOKUP(A16,'16BD'!$B$2:$H$19,2,0)</f>
        <v>3604196</v>
      </c>
      <c r="C18" s="393" t="str">
        <f>VLOOKUP(A16,'16BD'!$B$2:$H$19,6,0)</f>
        <v>遠藤　出帆</v>
      </c>
      <c r="D18" s="394" t="s">
        <v>422</v>
      </c>
      <c r="E18" s="393" t="str">
        <f>VLOOKUP(A16,'16BD'!$B$2:$H$19,7,0)</f>
        <v>KCJTA</v>
      </c>
      <c r="F18" s="395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VLOOKUP(A20,'16BD'!$B$2:$H$19,2,0)</f>
        <v>3604352</v>
      </c>
      <c r="C20" s="390" t="str">
        <f>VLOOKUP(A20,'16BD'!$B$2:$H$19,3,0)</f>
        <v>齋藤　辰哉</v>
      </c>
      <c r="D20" s="391" t="s">
        <v>422</v>
      </c>
      <c r="E20" s="390" t="str">
        <f>VLOOKUP(A20,'16BD'!$B$2:$H$19,4,0)</f>
        <v>サンスポーツ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93">
        <f>VLOOKUP(A20,'16BD'!$B$2:$H$19,2,0)</f>
        <v>3604352</v>
      </c>
      <c r="C22" s="393" t="str">
        <f>VLOOKUP(A20,'16BD'!$B$2:$H$19,6,0)</f>
        <v>鈴木　尚也</v>
      </c>
      <c r="D22" s="394" t="s">
        <v>422</v>
      </c>
      <c r="E22" s="393" t="str">
        <f>VLOOKUP(A20,'16BD'!$B$2:$H$19,7,0)</f>
        <v>ＣＳＪ</v>
      </c>
      <c r="F22" s="395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553</v>
      </c>
      <c r="D24" s="391" t="s">
        <v>422</v>
      </c>
      <c r="E24" s="390"/>
      <c r="F24" s="392" t="s">
        <v>423</v>
      </c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0"/>
      <c r="F25" s="392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4" t="s">
        <v>422</v>
      </c>
      <c r="E26" s="393"/>
      <c r="F26" s="395" t="s">
        <v>423</v>
      </c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4"/>
      <c r="E27" s="393"/>
      <c r="F27" s="395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VLOOKUP(A28,'16BD'!$B$2:$H$19,2,0)</f>
        <v>3604574</v>
      </c>
      <c r="C28" s="390" t="str">
        <f>VLOOKUP(A28,'16BD'!$B$2:$H$19,3,0)</f>
        <v>相沢　平大</v>
      </c>
      <c r="D28" s="391" t="s">
        <v>422</v>
      </c>
      <c r="E28" s="390" t="str">
        <f>VLOOKUP(A28,'16BD'!$B$2:$H$19,4,0)</f>
        <v>江戸取中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93">
        <f>VLOOKUP(A28,'16BD'!$B$2:$H$19,2,0)</f>
        <v>3604574</v>
      </c>
      <c r="C30" s="393" t="str">
        <f>VLOOKUP(A28,'16BD'!$B$2:$H$19,6,0)</f>
        <v>竹内　悠太</v>
      </c>
      <c r="D30" s="394" t="s">
        <v>422</v>
      </c>
      <c r="E30" s="393" t="str">
        <f>VLOOKUP(A28,'16BD'!$B$2:$H$19,7,0)</f>
        <v>江戸取中</v>
      </c>
      <c r="F30" s="395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90">
        <f>VLOOKUP(A32,'16BD'!$B$2:$H$19,2,0)</f>
        <v>3604605</v>
      </c>
      <c r="C32" s="390" t="str">
        <f>VLOOKUP(A32,'16BD'!$B$2:$H$19,3,0)</f>
        <v>土肥　幸暉</v>
      </c>
      <c r="D32" s="391" t="s">
        <v>422</v>
      </c>
      <c r="E32" s="390" t="str">
        <f>VLOOKUP(A32,'16BD'!$B$2:$H$19,4,0)</f>
        <v>CSJ</v>
      </c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93">
        <f>VLOOKUP(A32,'16BD'!$B$2:$H$19,2,0)</f>
        <v>3604605</v>
      </c>
      <c r="C34" s="393" t="str">
        <f>VLOOKUP(A32,'16BD'!$B$2:$H$19,6,0)</f>
        <v>遠峰　玄覚</v>
      </c>
      <c r="D34" s="394" t="s">
        <v>422</v>
      </c>
      <c r="E34" s="393" t="str">
        <f>VLOOKUP(A32,'16BD'!$B$2:$H$19,7,0)</f>
        <v>大洗ビーチTC</v>
      </c>
      <c r="F34" s="395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VLOOKUP(A36,'16BD'!$B$2:$H$19,2,0)</f>
        <v>3604567</v>
      </c>
      <c r="C36" s="390" t="str">
        <f>VLOOKUP(A36,'16BD'!$B$2:$H$19,3,0)</f>
        <v>松岡　優貴</v>
      </c>
      <c r="D36" s="391" t="s">
        <v>422</v>
      </c>
      <c r="E36" s="390" t="str">
        <f>VLOOKUP(A36,'16BD'!$B$2:$H$19,4,0)</f>
        <v>三笠TS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93">
        <f>VLOOKUP(A36,'16BD'!$B$2:$H$19,2,0)</f>
        <v>3604567</v>
      </c>
      <c r="C38" s="393" t="str">
        <f>VLOOKUP(A36,'16BD'!$B$2:$H$19,6,0)</f>
        <v>佐々木　駿弥</v>
      </c>
      <c r="D38" s="394" t="s">
        <v>422</v>
      </c>
      <c r="E38" s="393" t="str">
        <f>VLOOKUP(A36,'16BD'!$B$2:$H$19,7,0)</f>
        <v>茨城中</v>
      </c>
      <c r="F38" s="395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93"/>
      <c r="C39" s="393"/>
      <c r="D39" s="394"/>
      <c r="E39" s="393"/>
      <c r="F39" s="395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VLOOKUP(A40,'16BD'!$B$2:$H$19,2,0)</f>
        <v>3604703</v>
      </c>
      <c r="C40" s="390" t="str">
        <f>VLOOKUP(A40,'16BD'!$B$2:$H$19,3,0)</f>
        <v>森山　翔太</v>
      </c>
      <c r="D40" s="391" t="s">
        <v>422</v>
      </c>
      <c r="E40" s="390" t="str">
        <f>VLOOKUP(A40,'16BD'!$B$2:$H$19,4,0)</f>
        <v>霞ヶ浦高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93">
        <f>VLOOKUP(A40,'16BD'!$B$2:$H$19,2,0)</f>
        <v>3604703</v>
      </c>
      <c r="C42" s="393" t="str">
        <f>VLOOKUP(A40,'16BD'!$B$2:$H$19,6,0)</f>
        <v>斎藤　康輝</v>
      </c>
      <c r="D42" s="394" t="s">
        <v>422</v>
      </c>
      <c r="E42" s="393" t="str">
        <f>VLOOKUP(A40,'16BD'!$B$2:$H$19,7,0)</f>
        <v>東洋牛久高</v>
      </c>
      <c r="F42" s="395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93"/>
      <c r="C43" s="393"/>
      <c r="D43" s="394"/>
      <c r="E43" s="393"/>
      <c r="F43" s="395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90">
        <f>VLOOKUP(A44,'16BD'!$B$2:$H$19,2,0)</f>
        <v>3604432</v>
      </c>
      <c r="C44" s="390" t="str">
        <f>VLOOKUP(A44,'16BD'!$B$2:$H$19,3,0)</f>
        <v>川島　光喜</v>
      </c>
      <c r="D44" s="391" t="s">
        <v>422</v>
      </c>
      <c r="E44" s="390" t="str">
        <f>VLOOKUP(A44,'16BD'!$B$2:$H$19,4,0)</f>
        <v>エースTA</v>
      </c>
      <c r="F44" s="392" t="s">
        <v>423</v>
      </c>
      <c r="G44" s="105"/>
      <c r="H44" s="107"/>
      <c r="I44" s="111"/>
      <c r="J44" s="112"/>
      <c r="K44" s="120"/>
    </row>
    <row r="45" spans="1:11" ht="13.5" customHeight="1">
      <c r="A45" s="396"/>
      <c r="B45" s="390"/>
      <c r="C45" s="390"/>
      <c r="D45" s="391"/>
      <c r="E45" s="390"/>
      <c r="F45" s="392"/>
      <c r="G45" s="108"/>
      <c r="H45" s="107"/>
      <c r="I45" s="112"/>
      <c r="J45" s="112"/>
      <c r="K45" s="120"/>
    </row>
    <row r="46" spans="1:11" ht="13.5" customHeight="1">
      <c r="A46" s="396"/>
      <c r="B46" s="393">
        <f>VLOOKUP(A44,'16BD'!$B$2:$H$19,2,0)</f>
        <v>3604432</v>
      </c>
      <c r="C46" s="393" t="str">
        <f>VLOOKUP(A44,'16BD'!$B$2:$H$19,6,0)</f>
        <v>小林　真斗</v>
      </c>
      <c r="D46" s="394" t="s">
        <v>422</v>
      </c>
      <c r="E46" s="393" t="str">
        <f>VLOOKUP(A44,'16BD'!$B$2:$H$19,7,0)</f>
        <v>エースTA</v>
      </c>
      <c r="F46" s="395" t="s">
        <v>423</v>
      </c>
      <c r="G46" s="106"/>
      <c r="H46" s="113"/>
      <c r="I46" s="112"/>
      <c r="J46" s="112"/>
      <c r="K46" s="120"/>
    </row>
    <row r="47" spans="1:11" ht="13.5" customHeight="1">
      <c r="A47" s="396"/>
      <c r="B47" s="393"/>
      <c r="C47" s="393"/>
      <c r="D47" s="394"/>
      <c r="E47" s="393"/>
      <c r="F47" s="395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VLOOKUP(A48,'16BD'!$B$2:$H$19,2,0)</f>
        <v>3604606</v>
      </c>
      <c r="C48" s="390" t="str">
        <f>VLOOKUP(A48,'16BD'!$B$2:$H$19,3,0)</f>
        <v>土肥　朋暉</v>
      </c>
      <c r="D48" s="391" t="s">
        <v>422</v>
      </c>
      <c r="E48" s="390" t="str">
        <f>VLOOKUP(A48,'16BD'!$B$2:$H$19,4,0)</f>
        <v>CSJ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93">
        <f>VLOOKUP(A48,'16BD'!$B$2:$H$19,2,0)</f>
        <v>3604606</v>
      </c>
      <c r="C50" s="393" t="str">
        <f>VLOOKUP(A48,'16BD'!$B$2:$H$19,6,0)</f>
        <v>石原　圭起</v>
      </c>
      <c r="D50" s="394" t="s">
        <v>422</v>
      </c>
      <c r="E50" s="393" t="str">
        <f>VLOOKUP(A48,'16BD'!$B$2:$H$19,7,0)</f>
        <v>CSJ</v>
      </c>
      <c r="F50" s="395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93"/>
      <c r="C51" s="393"/>
      <c r="D51" s="394"/>
      <c r="E51" s="393"/>
      <c r="F51" s="395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89"/>
      <c r="C52" s="389" t="s">
        <v>554</v>
      </c>
      <c r="D52" s="391" t="s">
        <v>422</v>
      </c>
      <c r="E52" s="390"/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89"/>
      <c r="C53" s="389"/>
      <c r="D53" s="391"/>
      <c r="E53" s="390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89"/>
      <c r="C54" s="389"/>
      <c r="D54" s="394" t="s">
        <v>422</v>
      </c>
      <c r="E54" s="393"/>
      <c r="F54" s="395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89"/>
      <c r="C55" s="389"/>
      <c r="D55" s="394"/>
      <c r="E55" s="393"/>
      <c r="F55" s="395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90">
        <f>VLOOKUP(A56,'16BD'!$B$2:$H$19,2,0)</f>
        <v>3604565</v>
      </c>
      <c r="C56" s="390" t="str">
        <f>VLOOKUP(A56,'16BD'!$B$2:$H$19,3,0)</f>
        <v>武田 侑馬</v>
      </c>
      <c r="D56" s="391" t="s">
        <v>422</v>
      </c>
      <c r="E56" s="390" t="str">
        <f>VLOOKUP(A56,'16BD'!$B$2:$H$19,4,0)</f>
        <v>Asch T.A</v>
      </c>
      <c r="F56" s="392" t="s">
        <v>423</v>
      </c>
      <c r="G56" s="107"/>
      <c r="H56" s="106"/>
      <c r="I56" s="112"/>
      <c r="J56" s="104"/>
      <c r="K56" s="120"/>
    </row>
    <row r="57" spans="1:11" ht="13.5" customHeight="1">
      <c r="A57" s="396"/>
      <c r="B57" s="390"/>
      <c r="C57" s="390"/>
      <c r="D57" s="391"/>
      <c r="E57" s="390"/>
      <c r="F57" s="392"/>
      <c r="G57" s="109"/>
      <c r="H57" s="107"/>
      <c r="I57" s="112"/>
      <c r="J57" s="104"/>
      <c r="K57" s="120"/>
    </row>
    <row r="58" spans="1:11" ht="13.5" customHeight="1">
      <c r="A58" s="396"/>
      <c r="B58" s="393">
        <f>VLOOKUP(A56,'16BD'!$B$2:$H$19,2,0)</f>
        <v>3604565</v>
      </c>
      <c r="C58" s="393" t="str">
        <f>VLOOKUP(A56,'16BD'!$B$2:$H$19,6,0)</f>
        <v>増田　雅也</v>
      </c>
      <c r="D58" s="394" t="s">
        <v>422</v>
      </c>
      <c r="E58" s="393" t="str">
        <f>VLOOKUP(A56,'16BD'!$B$2:$H$19,7,0)</f>
        <v>AschT.A</v>
      </c>
      <c r="F58" s="395" t="s">
        <v>423</v>
      </c>
      <c r="G58" s="105"/>
      <c r="H58" s="107"/>
      <c r="I58" s="112"/>
      <c r="J58" s="104"/>
      <c r="K58" s="120"/>
    </row>
    <row r="59" spans="1:11" ht="13.5" customHeight="1">
      <c r="A59" s="396"/>
      <c r="B59" s="393"/>
      <c r="C59" s="393"/>
      <c r="D59" s="394"/>
      <c r="E59" s="393"/>
      <c r="F59" s="395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90">
        <f>VLOOKUP(A60,'16BD'!$B$2:$H$19,2,0)</f>
        <v>3604202</v>
      </c>
      <c r="C60" s="390" t="str">
        <f>VLOOKUP(A60,'16BD'!$B$2:$H$19,3,0)</f>
        <v>北原　優輝</v>
      </c>
      <c r="D60" s="391" t="s">
        <v>422</v>
      </c>
      <c r="E60" s="390" t="str">
        <f>VLOOKUP(A60,'16BD'!$B$2:$H$19,4,0)</f>
        <v>KCJTA</v>
      </c>
      <c r="F60" s="392" t="s">
        <v>423</v>
      </c>
      <c r="G60" s="105"/>
      <c r="H60" s="107"/>
      <c r="I60" s="104"/>
      <c r="J60" s="104"/>
      <c r="K60" s="120"/>
    </row>
    <row r="61" spans="1:11" ht="13.5" customHeight="1">
      <c r="A61" s="396"/>
      <c r="B61" s="390"/>
      <c r="C61" s="390"/>
      <c r="D61" s="391"/>
      <c r="E61" s="390"/>
      <c r="F61" s="392"/>
      <c r="G61" s="108"/>
      <c r="H61" s="107"/>
      <c r="I61" s="104"/>
      <c r="J61" s="104"/>
      <c r="K61" s="120"/>
    </row>
    <row r="62" spans="1:11" ht="13.5" customHeight="1">
      <c r="A62" s="396"/>
      <c r="B62" s="393">
        <f>VLOOKUP(A60,'16BD'!$B$2:$H$19,2,0)</f>
        <v>3604202</v>
      </c>
      <c r="C62" s="393" t="str">
        <f>VLOOKUP(A60,'16BD'!$B$2:$H$19,6,0)</f>
        <v>金　東鉱</v>
      </c>
      <c r="D62" s="394" t="s">
        <v>422</v>
      </c>
      <c r="E62" s="393" t="str">
        <f>VLOOKUP(A60,'16BD'!$B$2:$H$19,7,0)</f>
        <v>KCJTA</v>
      </c>
      <c r="F62" s="395" t="s">
        <v>423</v>
      </c>
      <c r="G62" s="106"/>
      <c r="H62" s="113"/>
      <c r="I62" s="104"/>
      <c r="J62" s="104"/>
      <c r="K62" s="120"/>
    </row>
    <row r="63" spans="1:11" ht="13.5" customHeight="1">
      <c r="A63" s="396"/>
      <c r="B63" s="393"/>
      <c r="C63" s="393"/>
      <c r="D63" s="394"/>
      <c r="E63" s="393"/>
      <c r="F63" s="395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VLOOKUP(A64,'16BD'!$B$2:$H$19,2,0)</f>
        <v>3604484</v>
      </c>
      <c r="C64" s="390" t="str">
        <f>VLOOKUP(A64,'16BD'!$B$2:$H$19,3,0)</f>
        <v>鯉淵　実生</v>
      </c>
      <c r="D64" s="391" t="s">
        <v>422</v>
      </c>
      <c r="E64" s="390" t="str">
        <f>VLOOKUP(A64,'16BD'!$B$2:$H$19,4,0)</f>
        <v>CSJ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93">
        <f>VLOOKUP(A64,'16BD'!$B$2:$H$19,2,0)</f>
        <v>3604484</v>
      </c>
      <c r="C66" s="393" t="str">
        <f>VLOOKUP(A64,'16BD'!$B$2:$H$19,6,0)</f>
        <v>河野　泰之</v>
      </c>
      <c r="D66" s="394" t="s">
        <v>422</v>
      </c>
      <c r="E66" s="393" t="str">
        <f>VLOOKUP(A64,'16BD'!$B$2:$H$19,7,0)</f>
        <v>CSJ</v>
      </c>
      <c r="F66" s="395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93"/>
      <c r="C67" s="393"/>
      <c r="D67" s="394"/>
      <c r="E67" s="393"/>
      <c r="F67" s="395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2">
    <mergeCell ref="E24:E25"/>
    <mergeCell ref="C18:C19"/>
    <mergeCell ref="D18:D19"/>
    <mergeCell ref="E18:E19"/>
    <mergeCell ref="F18:F19"/>
    <mergeCell ref="D22:D23"/>
    <mergeCell ref="E22:E23"/>
    <mergeCell ref="A12:A15"/>
    <mergeCell ref="B12:B13"/>
    <mergeCell ref="C12:C13"/>
    <mergeCell ref="D12:D13"/>
    <mergeCell ref="E12:E13"/>
    <mergeCell ref="F12:F13"/>
    <mergeCell ref="B24:B27"/>
    <mergeCell ref="D26:D27"/>
    <mergeCell ref="E26:E27"/>
    <mergeCell ref="F26:F27"/>
    <mergeCell ref="B22:B23"/>
    <mergeCell ref="C22:C23"/>
    <mergeCell ref="D24:D25"/>
    <mergeCell ref="C6:C7"/>
    <mergeCell ref="D6:D7"/>
    <mergeCell ref="E6:E7"/>
    <mergeCell ref="E10:E11"/>
    <mergeCell ref="F10:F11"/>
    <mergeCell ref="B14:B15"/>
    <mergeCell ref="C14:C15"/>
    <mergeCell ref="D14:D15"/>
    <mergeCell ref="E14:E15"/>
    <mergeCell ref="F14:F15"/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F22:F23"/>
    <mergeCell ref="F24:F25"/>
    <mergeCell ref="C20:C21"/>
    <mergeCell ref="D20:D21"/>
    <mergeCell ref="E20:E21"/>
    <mergeCell ref="F20:F21"/>
    <mergeCell ref="C24:C27"/>
    <mergeCell ref="A16:A19"/>
    <mergeCell ref="B16:B17"/>
    <mergeCell ref="C16:C17"/>
    <mergeCell ref="D16:D17"/>
    <mergeCell ref="E16:E17"/>
    <mergeCell ref="F16:F17"/>
    <mergeCell ref="B18:B19"/>
    <mergeCell ref="A20:A23"/>
    <mergeCell ref="B20:B21"/>
    <mergeCell ref="A24:A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D52:D53"/>
    <mergeCell ref="E52:E53"/>
    <mergeCell ref="F52:F53"/>
    <mergeCell ref="D54:D55"/>
    <mergeCell ref="E54:E55"/>
    <mergeCell ref="E58:E59"/>
    <mergeCell ref="F58:F59"/>
    <mergeCell ref="C52:C55"/>
    <mergeCell ref="B52:B55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6">
        <v>3652189</v>
      </c>
      <c r="D2" s="4" t="s">
        <v>242</v>
      </c>
      <c r="E2" s="14" t="str">
        <f>IF([4]確認書!$H$4="","",IF(C2="","",[4]確認書!$H$4))</f>
        <v>CSJ</v>
      </c>
      <c r="F2">
        <v>2060</v>
      </c>
    </row>
    <row r="3" spans="1:6">
      <c r="A3" s="4">
        <v>2</v>
      </c>
      <c r="B3" s="4">
        <v>32</v>
      </c>
      <c r="C3" s="12">
        <v>3652348</v>
      </c>
      <c r="D3" s="4" t="s">
        <v>236</v>
      </c>
      <c r="E3" s="14" t="str">
        <f>IF([4]確認書!$H$4="","",IF(C3="","",[4]確認書!$H$4))</f>
        <v>CSJ</v>
      </c>
      <c r="F3">
        <v>859</v>
      </c>
    </row>
    <row r="4" spans="1:6">
      <c r="A4" s="4">
        <v>3</v>
      </c>
      <c r="B4" s="4">
        <v>24</v>
      </c>
      <c r="C4" s="6">
        <v>3652177</v>
      </c>
      <c r="D4" s="4" t="s">
        <v>244</v>
      </c>
      <c r="E4" s="14" t="str">
        <f>IF([4]確認書!$H$4="","",IF(C4="","",[4]確認書!$H$4))</f>
        <v>CSJ</v>
      </c>
      <c r="F4">
        <v>786</v>
      </c>
    </row>
    <row r="5" spans="1:6">
      <c r="A5" s="4">
        <v>4</v>
      </c>
      <c r="B5" s="4">
        <v>9</v>
      </c>
      <c r="C5" s="12">
        <v>3652420</v>
      </c>
      <c r="D5" s="4" t="s">
        <v>246</v>
      </c>
      <c r="E5" s="14" t="str">
        <f>IF([4]確認書!$H$4="","",IF(C5="","",[4]確認書!$H$4))</f>
        <v>CSJ</v>
      </c>
      <c r="F5">
        <v>773</v>
      </c>
    </row>
    <row r="6" spans="1:6">
      <c r="A6" s="4">
        <v>5</v>
      </c>
      <c r="B6" s="4">
        <v>16</v>
      </c>
      <c r="C6" s="12">
        <v>3652566</v>
      </c>
      <c r="D6" s="4" t="s">
        <v>139</v>
      </c>
      <c r="E6" s="14" t="str">
        <f>IF([15]確認書!$H$4="","",IF(C6="","",[15]確認書!$H$4))</f>
        <v>Asch T.A</v>
      </c>
      <c r="F6">
        <v>428</v>
      </c>
    </row>
    <row r="7" spans="1:6">
      <c r="A7" s="4">
        <v>6</v>
      </c>
      <c r="B7" s="4">
        <v>25</v>
      </c>
      <c r="C7" s="12">
        <v>3652268</v>
      </c>
      <c r="D7" s="4" t="s">
        <v>249</v>
      </c>
      <c r="E7" s="14" t="str">
        <f>IF([4]確認書!$H$4="","",IF(C7="","",[4]確認書!$H$4))</f>
        <v>CSJ</v>
      </c>
      <c r="F7">
        <v>354</v>
      </c>
    </row>
    <row r="8" spans="1:6">
      <c r="A8" s="4">
        <v>7</v>
      </c>
      <c r="B8" s="4">
        <v>8</v>
      </c>
      <c r="C8" s="12">
        <v>3652578</v>
      </c>
      <c r="D8" s="4" t="s">
        <v>140</v>
      </c>
      <c r="E8" s="14" t="str">
        <f>IF([15]確認書!$H$4="","",IF(C8="","",[15]確認書!$H$4))</f>
        <v>Asch T.A</v>
      </c>
      <c r="F8">
        <v>334</v>
      </c>
    </row>
    <row r="9" spans="1:6">
      <c r="A9" s="4">
        <v>8</v>
      </c>
      <c r="B9" s="4">
        <v>17</v>
      </c>
      <c r="C9" s="6">
        <v>3652429</v>
      </c>
      <c r="D9" s="4" t="s">
        <v>241</v>
      </c>
      <c r="E9" s="14" t="str">
        <f>IF([4]確認書!$H$4="","",IF(C9="","",[4]確認書!$H$4))</f>
        <v>CSJ</v>
      </c>
      <c r="F9">
        <v>322</v>
      </c>
    </row>
    <row r="10" spans="1:6">
      <c r="A10" s="4">
        <v>9</v>
      </c>
      <c r="B10" s="4">
        <v>6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>
        <v>289</v>
      </c>
    </row>
    <row r="11" spans="1:6">
      <c r="A11" s="4">
        <v>10</v>
      </c>
      <c r="B11" s="4">
        <v>14</v>
      </c>
      <c r="C11" s="12">
        <v>3652361</v>
      </c>
      <c r="D11" s="4" t="s">
        <v>138</v>
      </c>
      <c r="E11" s="14" t="str">
        <f>IF([15]確認書!$H$4="","",IF(C11="","",[15]確認書!$H$4))</f>
        <v>Asch T.A</v>
      </c>
      <c r="F11">
        <v>256</v>
      </c>
    </row>
    <row r="12" spans="1:6">
      <c r="A12" s="4">
        <v>11</v>
      </c>
      <c r="B12" s="4">
        <v>21</v>
      </c>
      <c r="C12" s="24">
        <v>3652396</v>
      </c>
      <c r="D12" s="25" t="s">
        <v>362</v>
      </c>
      <c r="E12" s="26" t="str">
        <f>IF([8]確認書!$H$4="","",IF(C12="","",[8]確認書!$H$4))</f>
        <v>マス・ガイアＴＣ</v>
      </c>
      <c r="F12">
        <v>241</v>
      </c>
    </row>
    <row r="13" spans="1:6">
      <c r="A13" s="4">
        <v>12</v>
      </c>
      <c r="B13" s="4">
        <v>28</v>
      </c>
      <c r="C13" s="24">
        <v>3652412</v>
      </c>
      <c r="D13" s="25" t="s">
        <v>361</v>
      </c>
      <c r="E13" s="26" t="str">
        <f>IF([8]確認書!$H$4="","",IF(C13="","",[8]確認書!$H$4))</f>
        <v>マス・ガイアＴＣ</v>
      </c>
      <c r="F13">
        <v>232</v>
      </c>
    </row>
    <row r="14" spans="1:6">
      <c r="A14" s="4">
        <v>13</v>
      </c>
      <c r="B14" s="4">
        <v>20</v>
      </c>
      <c r="C14" s="17">
        <v>3652493</v>
      </c>
      <c r="D14" s="4" t="s">
        <v>14</v>
      </c>
      <c r="E14" s="14" t="s">
        <v>13</v>
      </c>
      <c r="F14">
        <v>220</v>
      </c>
    </row>
    <row r="15" spans="1:6">
      <c r="A15" s="4">
        <v>14</v>
      </c>
      <c r="B15" s="4">
        <v>3</v>
      </c>
      <c r="C15" s="12">
        <v>3652379</v>
      </c>
      <c r="D15" s="4" t="s">
        <v>238</v>
      </c>
      <c r="E15" s="14" t="str">
        <f>IF([4]確認書!$H$4="","",IF(C15="","",[4]確認書!$H$4))</f>
        <v>CSJ</v>
      </c>
      <c r="F15">
        <v>157</v>
      </c>
    </row>
    <row r="16" spans="1:6">
      <c r="A16" s="4">
        <v>15</v>
      </c>
      <c r="B16" s="4">
        <v>5</v>
      </c>
      <c r="C16" s="24">
        <v>3652267</v>
      </c>
      <c r="D16" s="25" t="s">
        <v>287</v>
      </c>
      <c r="E16" s="26" t="str">
        <f>IF([14]確認書!$H$4="","",IF(C16="","",[14]確認書!$H$4))</f>
        <v>ＮＪＴＣ</v>
      </c>
      <c r="F16">
        <v>154</v>
      </c>
    </row>
    <row r="17" spans="1:6">
      <c r="A17" s="4">
        <v>16</v>
      </c>
      <c r="B17" s="4">
        <v>13</v>
      </c>
      <c r="C17" s="12">
        <v>3652496</v>
      </c>
      <c r="D17" s="4" t="s">
        <v>237</v>
      </c>
      <c r="E17" s="14" t="str">
        <f>IF([4]確認書!$H$4="","",IF(C17="","",[4]確認書!$H$4))</f>
        <v>CSJ</v>
      </c>
      <c r="F17">
        <v>132</v>
      </c>
    </row>
    <row r="18" spans="1:6">
      <c r="A18" s="4">
        <v>17</v>
      </c>
      <c r="B18" s="4">
        <v>29</v>
      </c>
      <c r="C18" s="12">
        <v>3652416</v>
      </c>
      <c r="D18" s="4" t="s">
        <v>9</v>
      </c>
      <c r="E18" s="14" t="str">
        <f>IF([9]確認書!$H$4="","",IF(C18="","",[9]確認書!$H$4))</f>
        <v>三笠TS</v>
      </c>
      <c r="F18">
        <v>121</v>
      </c>
    </row>
    <row r="19" spans="1:6">
      <c r="A19" s="4">
        <v>18</v>
      </c>
      <c r="B19" s="4">
        <v>12</v>
      </c>
      <c r="C19" s="12">
        <v>3652562</v>
      </c>
      <c r="D19" s="4" t="s">
        <v>141</v>
      </c>
      <c r="E19" s="14" t="str">
        <f>IF([15]確認書!$H$4="","",IF(C19="","",[15]確認書!$H$4))</f>
        <v>Asch T.A</v>
      </c>
      <c r="F19">
        <v>121</v>
      </c>
    </row>
    <row r="20" spans="1:6">
      <c r="A20" s="4">
        <v>19</v>
      </c>
      <c r="B20" s="4">
        <v>15</v>
      </c>
      <c r="C20" s="24">
        <v>3652517</v>
      </c>
      <c r="D20" s="25" t="s">
        <v>385</v>
      </c>
      <c r="E20" s="26" t="str">
        <f>IF([2]確認書!$H$4="","",IF(C20="","",[2]確認書!$H$4))</f>
        <v>エースTA</v>
      </c>
      <c r="F20">
        <v>105</v>
      </c>
    </row>
    <row r="21" spans="1:6">
      <c r="A21" s="4">
        <v>20</v>
      </c>
      <c r="B21" s="4">
        <v>26</v>
      </c>
      <c r="C21" s="17">
        <v>3652457</v>
      </c>
      <c r="D21" s="4" t="s">
        <v>197</v>
      </c>
      <c r="E21" s="14" t="str">
        <f>IF([5]確認書!$H$4="","",IF(C21="","",[5]確認書!$H$4))</f>
        <v>大洗ビーチTC</v>
      </c>
      <c r="F21">
        <v>82</v>
      </c>
    </row>
    <row r="22" spans="1:6">
      <c r="A22" s="4">
        <v>21</v>
      </c>
      <c r="B22" s="4">
        <v>4</v>
      </c>
      <c r="C22" s="12">
        <v>3652451</v>
      </c>
      <c r="D22" s="4" t="s">
        <v>170</v>
      </c>
      <c r="E22" s="14" t="str">
        <f>IF([6]確認書!$H$4="","",IF(C22="","",[6]確認書!$H$4))</f>
        <v>サンスポーツ</v>
      </c>
      <c r="F22">
        <v>37</v>
      </c>
    </row>
    <row r="23" spans="1:6">
      <c r="A23" s="4">
        <v>22</v>
      </c>
      <c r="B23" s="4">
        <v>30</v>
      </c>
      <c r="C23" s="12">
        <v>3652474</v>
      </c>
      <c r="D23" s="4" t="s">
        <v>196</v>
      </c>
      <c r="E23" s="14" t="str">
        <f>IF([5]確認書!$H$4="","",IF(C23="","",[5]確認書!$H$4))</f>
        <v>大洗ビーチTC</v>
      </c>
      <c r="F23">
        <v>30</v>
      </c>
    </row>
    <row r="24" spans="1:6">
      <c r="A24" s="4">
        <v>23</v>
      </c>
      <c r="B24" s="4">
        <v>18</v>
      </c>
      <c r="C24" s="24">
        <v>3652376</v>
      </c>
      <c r="D24" s="25" t="s">
        <v>386</v>
      </c>
      <c r="E24" s="26" t="str">
        <f>IF([2]確認書!$H$4="","",IF(C24="","",[2]確認書!$H$4))</f>
        <v>エースTA</v>
      </c>
      <c r="F24">
        <v>30</v>
      </c>
    </row>
    <row r="25" spans="1:6">
      <c r="A25" s="4">
        <v>24</v>
      </c>
      <c r="B25" s="4">
        <v>7</v>
      </c>
      <c r="C25" s="12">
        <v>3652536</v>
      </c>
      <c r="D25" s="4" t="s">
        <v>220</v>
      </c>
      <c r="E25" s="14" t="str">
        <f>IF([18]確認書!$H$4="","",IF(C25="","",[18]確認書!$H$4))</f>
        <v>JAC</v>
      </c>
      <c r="F25">
        <v>20</v>
      </c>
    </row>
    <row r="26" spans="1:6">
      <c r="A26" s="4">
        <v>25</v>
      </c>
      <c r="B26" s="4">
        <v>27</v>
      </c>
      <c r="C26" s="24">
        <v>3652478</v>
      </c>
      <c r="D26" s="25" t="s">
        <v>384</v>
      </c>
      <c r="E26" s="26" t="str">
        <f>IF([2]確認書!$H$4="","",IF(C26="","",[2]確認書!$H$4))</f>
        <v>エースTA</v>
      </c>
      <c r="F26">
        <v>12</v>
      </c>
    </row>
    <row r="27" spans="1:6">
      <c r="A27" s="4">
        <v>26</v>
      </c>
      <c r="B27" s="4">
        <v>19</v>
      </c>
      <c r="C27" s="12">
        <v>3652582</v>
      </c>
      <c r="D27" s="4" t="s">
        <v>239</v>
      </c>
      <c r="E27" s="14" t="str">
        <f>IF([4]確認書!$H$4="","",IF(C27="","",[4]確認書!$H$4))</f>
        <v>CSJ</v>
      </c>
      <c r="F27">
        <v>0</v>
      </c>
    </row>
    <row r="28" spans="1:6">
      <c r="A28" s="4">
        <v>27</v>
      </c>
      <c r="B28" s="4">
        <v>11</v>
      </c>
      <c r="C28" s="12">
        <v>3652583</v>
      </c>
      <c r="D28" s="4" t="s">
        <v>240</v>
      </c>
      <c r="E28" s="14" t="str">
        <f>IF([4]確認書!$H$4="","",IF(C28="","",[4]確認書!$H$4))</f>
        <v>CSJ</v>
      </c>
      <c r="F28">
        <v>0</v>
      </c>
    </row>
    <row r="29" spans="1:6">
      <c r="A29" s="4">
        <v>28</v>
      </c>
      <c r="B29" s="4">
        <v>22</v>
      </c>
      <c r="C29" s="12" t="s">
        <v>247</v>
      </c>
      <c r="D29" s="4" t="s">
        <v>248</v>
      </c>
      <c r="E29" s="14" t="str">
        <f>IF([4]確認書!$H$4="","",IF(C29="","",[4]確認書!$H$4))</f>
        <v>CSJ</v>
      </c>
      <c r="F29">
        <v>0</v>
      </c>
    </row>
    <row r="30" spans="1:6">
      <c r="A30" s="4">
        <v>29</v>
      </c>
      <c r="B30" s="152">
        <v>2</v>
      </c>
      <c r="C30" s="152" t="s">
        <v>488</v>
      </c>
      <c r="D30" s="152"/>
      <c r="E30" s="152"/>
    </row>
    <row r="31" spans="1:6">
      <c r="A31" s="4">
        <v>30</v>
      </c>
      <c r="B31" s="152">
        <v>31</v>
      </c>
      <c r="C31" s="152" t="s">
        <v>488</v>
      </c>
      <c r="D31" s="152"/>
      <c r="E31" s="152"/>
    </row>
    <row r="32" spans="1:6">
      <c r="A32" s="4">
        <v>31</v>
      </c>
      <c r="B32" s="152">
        <v>10</v>
      </c>
      <c r="C32" s="152" t="s">
        <v>488</v>
      </c>
      <c r="D32" s="152"/>
      <c r="E32" s="152"/>
    </row>
    <row r="33" spans="1:5">
      <c r="A33" s="4">
        <v>32</v>
      </c>
      <c r="B33" s="152">
        <v>23</v>
      </c>
      <c r="C33" s="152" t="s">
        <v>488</v>
      </c>
      <c r="D33" s="152"/>
      <c r="E33" s="152"/>
    </row>
  </sheetData>
  <sortState ref="A2:F29">
    <sortCondition descending="1" ref="F2"/>
  </sortState>
  <phoneticPr fontId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3.375" bestFit="1" customWidth="1"/>
    <col min="4" max="4" width="5.25" customWidth="1"/>
    <col min="5" max="5" width="13.7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440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VLOOKUP(A4,'16GS'!$B$2:$E$29,2,0)</f>
        <v>3652189</v>
      </c>
      <c r="C4" s="384" t="str">
        <f>VLOOKUP(A4,'16GS'!$B$2:$E$29,3,0)</f>
        <v>川村　茉那</v>
      </c>
      <c r="D4" s="385" t="s">
        <v>422</v>
      </c>
      <c r="E4" s="384" t="str">
        <f>VLOOKUP(A4,'16GS'!$B$2:$E$29,4,0)</f>
        <v>CSJ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/>
      <c r="C6" s="384" t="s">
        <v>530</v>
      </c>
      <c r="D6" s="387"/>
      <c r="E6" s="387"/>
      <c r="F6" s="387"/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7"/>
      <c r="E7" s="387"/>
      <c r="F7" s="387"/>
      <c r="G7" s="87"/>
      <c r="H7" s="97"/>
      <c r="I7" s="95"/>
      <c r="J7" s="87"/>
      <c r="K7" s="87"/>
      <c r="L7" s="87"/>
    </row>
    <row r="8" spans="1:12">
      <c r="A8" s="384">
        <v>3</v>
      </c>
      <c r="B8" s="384">
        <f>VLOOKUP(A8,'16GS'!$B$2:$E$29,2,0)</f>
        <v>3652379</v>
      </c>
      <c r="C8" s="384" t="str">
        <f>VLOOKUP(A8,'16GS'!$B$2:$E$29,3,0)</f>
        <v>霜田　香菜子</v>
      </c>
      <c r="D8" s="385" t="s">
        <v>422</v>
      </c>
      <c r="E8" s="384" t="str">
        <f>VLOOKUP(A8,'16GS'!$B$2:$E$29,4,0)</f>
        <v>CSJ</v>
      </c>
      <c r="F8" s="385" t="s">
        <v>423</v>
      </c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VLOOKUP(A10,'16GS'!$B$2:$E$29,2,0)</f>
        <v>3652451</v>
      </c>
      <c r="C10" s="384" t="str">
        <f>VLOOKUP(A10,'16GS'!$B$2:$E$29,3,0)</f>
        <v>菅野　楓</v>
      </c>
      <c r="D10" s="385" t="s">
        <v>422</v>
      </c>
      <c r="E10" s="384" t="str">
        <f>VLOOKUP(A10,'16GS'!$B$2:$E$29,4,0)</f>
        <v>サンスポーツ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VLOOKUP(A12,'16GS'!$B$2:$E$29,2,0)</f>
        <v>3652267</v>
      </c>
      <c r="C12" s="384" t="str">
        <f>VLOOKUP(A12,'16GS'!$B$2:$E$29,3,0)</f>
        <v>山口　澄香</v>
      </c>
      <c r="D12" s="385" t="s">
        <v>422</v>
      </c>
      <c r="E12" s="384" t="str">
        <f>VLOOKUP(A12,'16GS'!$B$2:$E$29,4,0)</f>
        <v>ＮＪＴＣ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>
        <f>VLOOKUP(A14,'16GS'!$B$2:$E$29,2,0)</f>
        <v>3652349</v>
      </c>
      <c r="C14" s="384" t="str">
        <f>VLOOKUP(A14,'16GS'!$B$2:$E$29,3,0)</f>
        <v>高萩　眞子</v>
      </c>
      <c r="D14" s="385" t="s">
        <v>422</v>
      </c>
      <c r="E14" s="384" t="str">
        <f>VLOOKUP(A14,'16GS'!$B$2:$E$29,4,0)</f>
        <v>CSJ</v>
      </c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>
        <f>VLOOKUP(A16,'16GS'!$B$2:$E$29,2,0)</f>
        <v>3652536</v>
      </c>
      <c r="C16" s="384" t="str">
        <f>VLOOKUP(A16,'16GS'!$B$2:$E$29,3,0)</f>
        <v>萩原　輝</v>
      </c>
      <c r="D16" s="385" t="s">
        <v>422</v>
      </c>
      <c r="E16" s="384" t="str">
        <f>VLOOKUP(A16,'16GS'!$B$2:$E$29,4,0)</f>
        <v>JAC</v>
      </c>
      <c r="F16" s="385" t="s">
        <v>423</v>
      </c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5"/>
      <c r="E17" s="384"/>
      <c r="F17" s="385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VLOOKUP(A18,'16GS'!$B$2:$E$29,2,0)</f>
        <v>3652578</v>
      </c>
      <c r="C18" s="384" t="str">
        <f>VLOOKUP(A18,'16GS'!$B$2:$E$29,3,0)</f>
        <v>露久保　愛美</v>
      </c>
      <c r="D18" s="385" t="s">
        <v>422</v>
      </c>
      <c r="E18" s="384" t="str">
        <f>VLOOKUP(A18,'16GS'!$B$2:$E$29,4,0)</f>
        <v>Asch T.A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VLOOKUP(A20,'16GS'!$B$2:$E$29,2,0)</f>
        <v>3652420</v>
      </c>
      <c r="C20" s="384" t="str">
        <f>VLOOKUP(A20,'16GS'!$B$2:$E$29,3,0)</f>
        <v>園城　海遥</v>
      </c>
      <c r="D20" s="385" t="s">
        <v>422</v>
      </c>
      <c r="E20" s="384" t="str">
        <f>VLOOKUP(A20,'16GS'!$B$2:$E$29,4,0)</f>
        <v>CSJ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530</v>
      </c>
      <c r="D22" s="387"/>
      <c r="E22" s="387"/>
      <c r="F22" s="387"/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7"/>
      <c r="E23" s="387"/>
      <c r="F23" s="387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>
        <f>VLOOKUP(A24,'16GS'!$B$2:$E$29,2,0)</f>
        <v>3652583</v>
      </c>
      <c r="C24" s="384" t="str">
        <f>VLOOKUP(A24,'16GS'!$B$2:$E$29,3,0)</f>
        <v>松浦　彩加</v>
      </c>
      <c r="D24" s="385" t="s">
        <v>422</v>
      </c>
      <c r="E24" s="384" t="str">
        <f>VLOOKUP(A24,'16GS'!$B$2:$E$29,4,0)</f>
        <v>CSJ</v>
      </c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VLOOKUP(A26,'16GS'!$B$2:$E$29,2,0)</f>
        <v>3652562</v>
      </c>
      <c r="C26" s="384" t="str">
        <f>VLOOKUP(A26,'16GS'!$B$2:$E$29,3,0)</f>
        <v>山本　彩香</v>
      </c>
      <c r="D26" s="385" t="s">
        <v>422</v>
      </c>
      <c r="E26" s="384" t="str">
        <f>VLOOKUP(A26,'16GS'!$B$2:$E$29,4,0)</f>
        <v>Asch T.A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VLOOKUP(A28,'16GS'!$B$2:$E$29,2,0)</f>
        <v>3652496</v>
      </c>
      <c r="C28" s="384" t="str">
        <f>VLOOKUP(A28,'16GS'!$B$2:$E$29,3,0)</f>
        <v>林　美伶</v>
      </c>
      <c r="D28" s="385" t="s">
        <v>422</v>
      </c>
      <c r="E28" s="384" t="str">
        <f>VLOOKUP(A28,'16GS'!$B$2:$E$29,4,0)</f>
        <v>CSJ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VLOOKUP(A30,'16GS'!$B$2:$E$29,2,0)</f>
        <v>3652361</v>
      </c>
      <c r="C30" s="384" t="str">
        <f>VLOOKUP(A30,'16GS'!$B$2:$E$29,3,0)</f>
        <v>浅川　夏絵手</v>
      </c>
      <c r="D30" s="385" t="s">
        <v>422</v>
      </c>
      <c r="E30" s="384" t="str">
        <f>VLOOKUP(A30,'16GS'!$B$2:$E$29,4,0)</f>
        <v>Asch T.A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>
        <f>VLOOKUP(A32,'16GS'!$B$2:$E$29,2,0)</f>
        <v>3652517</v>
      </c>
      <c r="C32" s="384" t="str">
        <f>VLOOKUP(A32,'16GS'!$B$2:$E$29,3,0)</f>
        <v>椿　杏子</v>
      </c>
      <c r="D32" s="385" t="s">
        <v>422</v>
      </c>
      <c r="E32" s="384" t="str">
        <f>VLOOKUP(A32,'16GS'!$B$2:$E$29,4,0)</f>
        <v>エースTA</v>
      </c>
      <c r="F32" s="385" t="s">
        <v>423</v>
      </c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5"/>
      <c r="E33" s="384"/>
      <c r="F33" s="385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VLOOKUP(A34,'16GS'!$B$2:$E$29,2,0)</f>
        <v>3652566</v>
      </c>
      <c r="C34" s="384" t="str">
        <f>VLOOKUP(A34,'16GS'!$B$2:$E$29,3,0)</f>
        <v>齊藤　里穂</v>
      </c>
      <c r="D34" s="385" t="s">
        <v>422</v>
      </c>
      <c r="E34" s="384" t="str">
        <f>VLOOKUP(A34,'16GS'!$B$2:$E$29,4,0)</f>
        <v>Asch T.A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VLOOKUP(A36,'16GS'!$B$2:$E$29,2,0)</f>
        <v>3652429</v>
      </c>
      <c r="C36" s="384" t="str">
        <f>VLOOKUP(A36,'16GS'!$B$2:$E$29,3,0)</f>
        <v>田崎　琴美</v>
      </c>
      <c r="D36" s="385" t="s">
        <v>422</v>
      </c>
      <c r="E36" s="384" t="str">
        <f>VLOOKUP(A36,'16GS'!$B$2:$E$29,4,0)</f>
        <v>CSJ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>
        <f>VLOOKUP(A38,'16GS'!$B$2:$E$29,2,0)</f>
        <v>3652376</v>
      </c>
      <c r="C38" s="384" t="str">
        <f>VLOOKUP(A38,'16GS'!$B$2:$E$29,3,0)</f>
        <v>大平　菜々花</v>
      </c>
      <c r="D38" s="385" t="s">
        <v>422</v>
      </c>
      <c r="E38" s="384" t="str">
        <f>VLOOKUP(A38,'16GS'!$B$2:$E$29,4,0)</f>
        <v>エースTA</v>
      </c>
      <c r="F38" s="385" t="s">
        <v>423</v>
      </c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>
        <f>VLOOKUP(A40,'16GS'!$B$2:$E$29,2,0)</f>
        <v>3652582</v>
      </c>
      <c r="C40" s="384" t="str">
        <f>VLOOKUP(A40,'16GS'!$B$2:$E$29,3,0)</f>
        <v>松浦　麻由</v>
      </c>
      <c r="D40" s="385" t="s">
        <v>422</v>
      </c>
      <c r="E40" s="384" t="str">
        <f>VLOOKUP(A40,'16GS'!$B$2:$E$29,4,0)</f>
        <v>CSJ</v>
      </c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>
        <f>VLOOKUP(A42,'16GS'!$B$2:$E$29,2,0)</f>
        <v>3652493</v>
      </c>
      <c r="C42" s="384" t="str">
        <f>VLOOKUP(A42,'16GS'!$B$2:$E$29,3,0)</f>
        <v>江頭　美紅</v>
      </c>
      <c r="D42" s="385" t="s">
        <v>422</v>
      </c>
      <c r="E42" s="384" t="str">
        <f>VLOOKUP(A42,'16GS'!$B$2:$E$29,4,0)</f>
        <v>取手聖徳</v>
      </c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VLOOKUP(A44,'16GS'!$B$2:$E$29,2,0)</f>
        <v>3652396</v>
      </c>
      <c r="C44" s="384" t="str">
        <f>VLOOKUP(A44,'16GS'!$B$2:$E$29,3,0)</f>
        <v>田中　恵美子</v>
      </c>
      <c r="D44" s="385" t="s">
        <v>422</v>
      </c>
      <c r="E44" s="384" t="str">
        <f>VLOOKUP(A44,'16GS'!$B$2:$E$29,4,0)</f>
        <v>マス・ガイアＴＣ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v>3652597</v>
      </c>
      <c r="C46" s="384" t="str">
        <f>VLOOKUP(A46,'16GS'!$B$2:$E$29,3,0)</f>
        <v>岡添　ありさ</v>
      </c>
      <c r="D46" s="385" t="s">
        <v>422</v>
      </c>
      <c r="E46" s="384" t="str">
        <f>VLOOKUP(A46,'16GS'!$B$2:$E$29,4,0)</f>
        <v>CSJ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/>
      <c r="C48" s="384" t="s">
        <v>530</v>
      </c>
      <c r="D48" s="387"/>
      <c r="E48" s="387"/>
      <c r="F48" s="387"/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7"/>
      <c r="E49" s="387"/>
      <c r="F49" s="387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VLOOKUP(A50,'16GS'!$B$2:$E$29,2,0)</f>
        <v>3652177</v>
      </c>
      <c r="C50" s="384" t="str">
        <f>VLOOKUP(A50,'16GS'!$B$2:$E$29,3,0)</f>
        <v>大塚　藍奈</v>
      </c>
      <c r="D50" s="385" t="s">
        <v>422</v>
      </c>
      <c r="E50" s="384" t="str">
        <f>VLOOKUP(A50,'16GS'!$B$2:$E$29,4,0)</f>
        <v>CSJ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VLOOKUP(A52,'16GS'!$B$2:$E$29,2,0)</f>
        <v>3652268</v>
      </c>
      <c r="C52" s="384" t="str">
        <f>VLOOKUP(A52,'16GS'!$B$2:$E$29,3,0)</f>
        <v>高松　祐香</v>
      </c>
      <c r="D52" s="385" t="s">
        <v>422</v>
      </c>
      <c r="E52" s="384" t="str">
        <f>VLOOKUP(A52,'16GS'!$B$2:$E$29,4,0)</f>
        <v>CSJ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>
        <f>VLOOKUP(A54,'16GS'!$B$2:$E$29,2,0)</f>
        <v>3652457</v>
      </c>
      <c r="C54" s="384" t="str">
        <f>VLOOKUP(A54,'16GS'!$B$2:$E$29,3,0)</f>
        <v>金子　彩映</v>
      </c>
      <c r="D54" s="385" t="s">
        <v>422</v>
      </c>
      <c r="E54" s="384" t="str">
        <f>VLOOKUP(A54,'16GS'!$B$2:$E$29,4,0)</f>
        <v>大洗ビーチTC</v>
      </c>
      <c r="F54" s="385" t="s">
        <v>423</v>
      </c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5"/>
      <c r="E55" s="384"/>
      <c r="F55" s="385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VLOOKUP(A56,'16GS'!$B$2:$E$29,2,0)</f>
        <v>3652478</v>
      </c>
      <c r="C56" s="384" t="str">
        <f>VLOOKUP(A56,'16GS'!$B$2:$E$29,3,0)</f>
        <v>宮﨑　あかね</v>
      </c>
      <c r="D56" s="385" t="s">
        <v>422</v>
      </c>
      <c r="E56" s="384" t="str">
        <f>VLOOKUP(A56,'16GS'!$B$2:$E$29,4,0)</f>
        <v>エースTA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VLOOKUP(A58,'16GS'!$B$2:$E$29,2,0)</f>
        <v>3652412</v>
      </c>
      <c r="C58" s="384" t="str">
        <f>VLOOKUP(A58,'16GS'!$B$2:$E$29,3,0)</f>
        <v>斉藤　奈輔</v>
      </c>
      <c r="D58" s="385" t="s">
        <v>422</v>
      </c>
      <c r="E58" s="384" t="str">
        <f>VLOOKUP(A58,'16GS'!$B$2:$E$29,4,0)</f>
        <v>マス・ガイアＴＣ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VLOOKUP(A60,'16GS'!$B$2:$E$29,2,0)</f>
        <v>3652416</v>
      </c>
      <c r="C60" s="384" t="str">
        <f>VLOOKUP(A60,'16GS'!$B$2:$E$29,3,0)</f>
        <v>五位淵　羽奈子</v>
      </c>
      <c r="D60" s="385" t="s">
        <v>422</v>
      </c>
      <c r="E60" s="384" t="str">
        <f>VLOOKUP(A60,'16GS'!$B$2:$E$29,4,0)</f>
        <v>三笠TS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>
        <f>VLOOKUP(A62,'16GS'!$B$2:$E$29,2,0)</f>
        <v>3652474</v>
      </c>
      <c r="C62" s="384" t="str">
        <f>VLOOKUP(A62,'16GS'!$B$2:$E$29,3,0)</f>
        <v>池田 彩音</v>
      </c>
      <c r="D62" s="385" t="s">
        <v>422</v>
      </c>
      <c r="E62" s="384" t="str">
        <f>VLOOKUP(A62,'16GS'!$B$2:$E$29,4,0)</f>
        <v>大洗ビーチTC</v>
      </c>
      <c r="F62" s="385" t="s">
        <v>423</v>
      </c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5"/>
      <c r="E63" s="384"/>
      <c r="F63" s="385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530</v>
      </c>
      <c r="D64" s="387"/>
      <c r="E64" s="387"/>
      <c r="F64" s="387"/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7"/>
      <c r="E65" s="387"/>
      <c r="F65" s="387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VLOOKUP(A66,'16GS'!$B$2:$E$29,2,0)</f>
        <v>3652348</v>
      </c>
      <c r="C66" s="384" t="str">
        <f>VLOOKUP(A66,'16GS'!$B$2:$E$29,3,0)</f>
        <v>塚田　結</v>
      </c>
      <c r="D66" s="385" t="s">
        <v>422</v>
      </c>
      <c r="E66" s="384" t="str">
        <f>VLOOKUP(A66,'16GS'!$B$2:$E$29,4,0)</f>
        <v>CSJ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84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7" width="13.625" customWidth="1"/>
    <col min="8" max="8" width="12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12">
        <v>3652348</v>
      </c>
      <c r="D2" s="4" t="s">
        <v>236</v>
      </c>
      <c r="E2" s="14" t="str">
        <f>IF([4]確認書!$H$4="","",IF(C2="","",[4]確認書!$H$4))</f>
        <v>CSJ</v>
      </c>
      <c r="F2" s="6">
        <v>3652189</v>
      </c>
      <c r="G2" s="4" t="s">
        <v>242</v>
      </c>
      <c r="H2" s="14" t="str">
        <f>IF([4]確認書!$H$4="","",IF(F2="","",[4]確認書!$H$4))</f>
        <v>CSJ</v>
      </c>
      <c r="I2">
        <v>1126</v>
      </c>
      <c r="J2">
        <v>1330</v>
      </c>
      <c r="K2">
        <f t="shared" ref="K2:K12" si="0">SUM(I2:J2)</f>
        <v>2456</v>
      </c>
    </row>
    <row r="3" spans="1:11">
      <c r="A3" s="4">
        <v>2</v>
      </c>
      <c r="B3" s="4">
        <v>16</v>
      </c>
      <c r="C3" s="6">
        <v>3652177</v>
      </c>
      <c r="D3" s="4" t="s">
        <v>243</v>
      </c>
      <c r="E3" s="14" t="str">
        <f>IF([4]確認書!$H$4="","",IF(C3="","",[4]確認書!$H$4))</f>
        <v>CSJ</v>
      </c>
      <c r="F3" s="12">
        <v>3652420</v>
      </c>
      <c r="G3" s="4" t="s">
        <v>246</v>
      </c>
      <c r="H3" s="14" t="str">
        <f>IF([4]確認書!$H$4="","",IF(F3="","",[4]確認書!$H$4))</f>
        <v>CSJ</v>
      </c>
      <c r="I3">
        <v>1017</v>
      </c>
      <c r="J3">
        <v>591</v>
      </c>
      <c r="K3">
        <f t="shared" si="0"/>
        <v>1608</v>
      </c>
    </row>
    <row r="4" spans="1:11" ht="14.25">
      <c r="A4" s="4">
        <v>3</v>
      </c>
      <c r="B4" s="4">
        <v>5</v>
      </c>
      <c r="C4" s="5">
        <v>3652412</v>
      </c>
      <c r="D4" s="6" t="s">
        <v>361</v>
      </c>
      <c r="E4" s="6" t="s">
        <v>360</v>
      </c>
      <c r="F4" s="27">
        <v>3652396</v>
      </c>
      <c r="G4" s="6" t="s">
        <v>362</v>
      </c>
      <c r="H4" s="6" t="s">
        <v>360</v>
      </c>
      <c r="I4">
        <v>399</v>
      </c>
      <c r="J4">
        <v>399</v>
      </c>
      <c r="K4">
        <f t="shared" si="0"/>
        <v>798</v>
      </c>
    </row>
    <row r="5" spans="1:11">
      <c r="A5" s="4">
        <v>4</v>
      </c>
      <c r="B5" s="4">
        <v>12</v>
      </c>
      <c r="C5" s="12">
        <v>3652268</v>
      </c>
      <c r="D5" s="4" t="s">
        <v>249</v>
      </c>
      <c r="E5" s="14" t="str">
        <f>IF([4]確認書!$H$4="","",IF(C5="","",[4]確認書!$H$4))</f>
        <v>CSJ</v>
      </c>
      <c r="F5" s="6">
        <v>3652429</v>
      </c>
      <c r="G5" s="4" t="s">
        <v>241</v>
      </c>
      <c r="H5" s="14" t="str">
        <f>IF([4]確認書!$H$4="","",IF(F5="","",[4]確認書!$H$4))</f>
        <v>CSJ</v>
      </c>
      <c r="I5">
        <v>153</v>
      </c>
      <c r="J5">
        <v>287</v>
      </c>
      <c r="K5">
        <f t="shared" si="0"/>
        <v>440</v>
      </c>
    </row>
    <row r="6" spans="1:11">
      <c r="A6" s="4">
        <v>5</v>
      </c>
      <c r="B6" s="4">
        <v>8</v>
      </c>
      <c r="C6" s="7">
        <v>3652566</v>
      </c>
      <c r="D6" s="4" t="s">
        <v>145</v>
      </c>
      <c r="E6" s="4" t="str">
        <f>IF([15]確認書!$H$4="","",IF(C6="","",[15]確認書!$H$4))</f>
        <v>Asch T.A</v>
      </c>
      <c r="F6" s="4">
        <v>3652578</v>
      </c>
      <c r="G6" s="9" t="s">
        <v>284</v>
      </c>
      <c r="H6" s="10" t="s">
        <v>134</v>
      </c>
      <c r="I6">
        <v>236</v>
      </c>
      <c r="J6">
        <v>171</v>
      </c>
      <c r="K6">
        <f t="shared" si="0"/>
        <v>407</v>
      </c>
    </row>
    <row r="7" spans="1:11">
      <c r="A7" s="4">
        <v>6</v>
      </c>
      <c r="B7" s="4">
        <v>7</v>
      </c>
      <c r="C7" s="12">
        <v>3652379</v>
      </c>
      <c r="D7" s="4" t="s">
        <v>238</v>
      </c>
      <c r="E7" s="14" t="str">
        <f>IF([4]確認書!$H$4="","",IF(C7="","",[4]確認書!$H$4))</f>
        <v>CSJ</v>
      </c>
      <c r="F7" s="12">
        <v>3652496</v>
      </c>
      <c r="G7" s="4" t="s">
        <v>237</v>
      </c>
      <c r="H7" s="14" t="str">
        <f>IF([4]確認書!$H$4="","",IF(F7="","",[4]確認書!$H$4))</f>
        <v>CSJ</v>
      </c>
      <c r="I7">
        <v>269</v>
      </c>
      <c r="J7">
        <v>134</v>
      </c>
      <c r="K7">
        <f t="shared" si="0"/>
        <v>403</v>
      </c>
    </row>
    <row r="8" spans="1:11">
      <c r="A8" s="4">
        <v>7</v>
      </c>
      <c r="B8" s="4">
        <v>4</v>
      </c>
      <c r="C8" s="5">
        <v>3652361</v>
      </c>
      <c r="D8" s="6" t="s">
        <v>142</v>
      </c>
      <c r="E8" s="6" t="s">
        <v>143</v>
      </c>
      <c r="F8" s="6">
        <v>3652493</v>
      </c>
      <c r="G8" s="6" t="s">
        <v>283</v>
      </c>
      <c r="H8" s="6" t="s">
        <v>144</v>
      </c>
      <c r="I8">
        <v>27</v>
      </c>
      <c r="J8">
        <v>158</v>
      </c>
      <c r="K8">
        <f t="shared" si="0"/>
        <v>185</v>
      </c>
    </row>
    <row r="9" spans="1:11">
      <c r="A9" s="4">
        <v>8</v>
      </c>
      <c r="B9" s="4">
        <v>10</v>
      </c>
      <c r="C9" s="12">
        <v>3652582</v>
      </c>
      <c r="D9" s="4" t="s">
        <v>239</v>
      </c>
      <c r="E9" s="14" t="str">
        <f>IF([4]確認書!$H$4="","",IF(C9="","",[4]確認書!$H$4))</f>
        <v>CSJ</v>
      </c>
      <c r="F9" s="12">
        <v>3652583</v>
      </c>
      <c r="G9" s="4" t="s">
        <v>240</v>
      </c>
      <c r="H9" s="14" t="str">
        <f>IF([4]確認書!$H$4="","",IF(F9="","",[4]確認書!$H$4))</f>
        <v>CSJ</v>
      </c>
      <c r="I9">
        <v>53</v>
      </c>
      <c r="J9">
        <v>53</v>
      </c>
      <c r="K9">
        <f t="shared" si="0"/>
        <v>106</v>
      </c>
    </row>
    <row r="10" spans="1:11">
      <c r="A10" s="4">
        <v>9</v>
      </c>
      <c r="B10" s="4">
        <v>14</v>
      </c>
      <c r="C10" s="6">
        <v>3652349</v>
      </c>
      <c r="D10" s="4" t="s">
        <v>245</v>
      </c>
      <c r="E10" s="14" t="str">
        <f>IF([4]確認書!$H$4="","",IF(C10="","",[4]確認書!$H$4))</f>
        <v>CSJ</v>
      </c>
      <c r="F10" s="12" t="s">
        <v>247</v>
      </c>
      <c r="G10" s="4" t="s">
        <v>248</v>
      </c>
      <c r="H10" s="14" t="str">
        <f>IF([4]確認書!$H$4="","",IF(F10="","",[4]確認書!$H$4))</f>
        <v>CSJ</v>
      </c>
      <c r="I10">
        <v>71</v>
      </c>
      <c r="J10">
        <v>0</v>
      </c>
      <c r="K10">
        <f t="shared" si="0"/>
        <v>71</v>
      </c>
    </row>
    <row r="11" spans="1:11">
      <c r="A11" s="4">
        <v>10</v>
      </c>
      <c r="B11" s="4">
        <v>13</v>
      </c>
      <c r="C11" s="40">
        <v>3652376</v>
      </c>
      <c r="D11" s="25" t="s">
        <v>386</v>
      </c>
      <c r="E11" s="25" t="str">
        <f>IF([2]確認書!$H$4="","",IF(C11="","",[2]確認書!$H$4))</f>
        <v>エースTA</v>
      </c>
      <c r="F11" s="24">
        <v>3652517</v>
      </c>
      <c r="G11" s="34" t="s">
        <v>385</v>
      </c>
      <c r="H11" s="25" t="str">
        <f>IF([2]確認書!$H$4="","",IF(F11="","",[2]確認書!$H$4))</f>
        <v>エースTA</v>
      </c>
      <c r="I11">
        <v>0</v>
      </c>
      <c r="J11">
        <v>71</v>
      </c>
      <c r="K11">
        <f t="shared" si="0"/>
        <v>71</v>
      </c>
    </row>
    <row r="12" spans="1:11">
      <c r="A12" s="4">
        <v>11</v>
      </c>
      <c r="B12" s="4">
        <v>9</v>
      </c>
      <c r="C12" s="12">
        <v>3652474</v>
      </c>
      <c r="D12" s="4" t="s">
        <v>196</v>
      </c>
      <c r="E12" s="4" t="s">
        <v>195</v>
      </c>
      <c r="F12" s="6">
        <v>3652478</v>
      </c>
      <c r="G12" s="6" t="s">
        <v>198</v>
      </c>
      <c r="H12" s="6" t="s">
        <v>120</v>
      </c>
      <c r="I12">
        <v>27</v>
      </c>
      <c r="J12">
        <v>0</v>
      </c>
      <c r="K12">
        <f t="shared" si="0"/>
        <v>27</v>
      </c>
    </row>
    <row r="13" spans="1:11">
      <c r="A13" s="4">
        <v>12</v>
      </c>
      <c r="B13" s="4">
        <v>2</v>
      </c>
      <c r="C13" s="152" t="s">
        <v>488</v>
      </c>
      <c r="D13" s="152"/>
      <c r="E13" s="152"/>
      <c r="F13" s="152"/>
      <c r="G13" s="152"/>
      <c r="H13" s="152"/>
    </row>
    <row r="14" spans="1:11">
      <c r="A14" s="4">
        <v>13</v>
      </c>
      <c r="B14" s="4">
        <v>15</v>
      </c>
      <c r="C14" s="152" t="s">
        <v>488</v>
      </c>
      <c r="D14" s="152"/>
      <c r="E14" s="152"/>
      <c r="F14" s="152"/>
      <c r="G14" s="152"/>
      <c r="H14" s="152"/>
    </row>
    <row r="15" spans="1:11">
      <c r="A15" s="4">
        <v>14</v>
      </c>
      <c r="B15" s="4">
        <v>6</v>
      </c>
      <c r="C15" s="152" t="s">
        <v>488</v>
      </c>
      <c r="D15" s="152"/>
      <c r="E15" s="152"/>
      <c r="F15" s="152"/>
      <c r="G15" s="152"/>
      <c r="H15" s="152"/>
    </row>
    <row r="16" spans="1:11">
      <c r="A16" s="4">
        <v>15</v>
      </c>
      <c r="B16" s="4">
        <v>11</v>
      </c>
      <c r="C16" s="152" t="s">
        <v>488</v>
      </c>
      <c r="D16" s="152"/>
      <c r="E16" s="152"/>
      <c r="F16" s="152"/>
      <c r="G16" s="152"/>
      <c r="H16" s="152"/>
    </row>
    <row r="17" spans="1:8">
      <c r="A17" s="4">
        <v>16</v>
      </c>
      <c r="B17" s="4">
        <v>3</v>
      </c>
      <c r="C17" s="152" t="s">
        <v>488</v>
      </c>
      <c r="D17" s="152"/>
      <c r="E17" s="152"/>
      <c r="F17" s="152"/>
      <c r="G17" s="152"/>
      <c r="H17" s="152"/>
    </row>
  </sheetData>
  <sortState ref="C3:K12">
    <sortCondition descending="1" ref="K2"/>
  </sortState>
  <phoneticPr fontId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625" customWidth="1"/>
    <col min="4" max="4" width="6.625" customWidth="1"/>
    <col min="5" max="5" width="13.3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439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396">
        <v>1</v>
      </c>
      <c r="B4" s="390">
        <f>VLOOKUP(A4,'16GD'!$B$2:$H$17,2,0)</f>
        <v>3652348</v>
      </c>
      <c r="C4" s="390" t="str">
        <f>VLOOKUP(A4,'16GD'!$B$2:$H$17,3,0)</f>
        <v>塚田　結</v>
      </c>
      <c r="D4" s="391" t="s">
        <v>422</v>
      </c>
      <c r="E4" s="390" t="str">
        <f>VLOOKUP(A4,'16GD'!$B$2:$H$17,4,0)</f>
        <v>CSJ</v>
      </c>
      <c r="F4" s="392" t="s">
        <v>423</v>
      </c>
      <c r="G4" s="105"/>
      <c r="H4" s="105"/>
      <c r="I4" s="104"/>
      <c r="J4" s="104"/>
      <c r="K4" s="104"/>
    </row>
    <row r="5" spans="1:1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>
      <c r="A6" s="396"/>
      <c r="B6" s="389">
        <f>VLOOKUP(A4,'16GD'!$B$2:$H$17,5,0)</f>
        <v>3652189</v>
      </c>
      <c r="C6" s="389" t="str">
        <f>VLOOKUP(A4,'16GD'!$B$2:$H$17,6,0)</f>
        <v>川村　茉那</v>
      </c>
      <c r="D6" s="396" t="s">
        <v>422</v>
      </c>
      <c r="E6" s="389" t="str">
        <f>VLOOKUP(A4,'16GD'!$B$2:$H$17,7,0)</f>
        <v>CSJ</v>
      </c>
      <c r="F6" s="399" t="s">
        <v>423</v>
      </c>
      <c r="G6" s="106"/>
      <c r="H6" s="105"/>
      <c r="I6" s="104"/>
      <c r="J6" s="104"/>
      <c r="K6" s="104"/>
    </row>
    <row r="7" spans="1:11">
      <c r="A7" s="396"/>
      <c r="B7" s="389"/>
      <c r="C7" s="389"/>
      <c r="D7" s="396"/>
      <c r="E7" s="389"/>
      <c r="F7" s="399"/>
      <c r="G7" s="107"/>
      <c r="H7" s="108"/>
      <c r="I7" s="104"/>
      <c r="J7" s="104"/>
      <c r="K7" s="104"/>
    </row>
    <row r="8" spans="1:11" ht="13.5" customHeight="1">
      <c r="A8" s="396">
        <v>2</v>
      </c>
      <c r="B8" s="389"/>
      <c r="C8" s="389" t="s">
        <v>529</v>
      </c>
      <c r="D8" s="391"/>
      <c r="E8" s="391"/>
      <c r="F8" s="391"/>
      <c r="G8" s="107"/>
      <c r="H8" s="106"/>
      <c r="I8" s="104"/>
      <c r="J8" s="104"/>
      <c r="K8" s="104"/>
    </row>
    <row r="9" spans="1:11" ht="13.5" customHeight="1">
      <c r="A9" s="396"/>
      <c r="B9" s="389"/>
      <c r="C9" s="389"/>
      <c r="D9" s="391"/>
      <c r="E9" s="391"/>
      <c r="F9" s="391"/>
      <c r="G9" s="109"/>
      <c r="H9" s="107"/>
      <c r="I9" s="104"/>
      <c r="J9" s="104"/>
      <c r="K9" s="104"/>
    </row>
    <row r="10" spans="1:11" ht="13.5" customHeight="1">
      <c r="A10" s="396"/>
      <c r="B10" s="389"/>
      <c r="C10" s="389"/>
      <c r="D10" s="391"/>
      <c r="E10" s="391"/>
      <c r="F10" s="391"/>
      <c r="G10" s="105"/>
      <c r="H10" s="107"/>
      <c r="I10" s="104"/>
      <c r="J10" s="104"/>
      <c r="K10" s="104"/>
    </row>
    <row r="11" spans="1:11" ht="13.5" customHeight="1">
      <c r="A11" s="396"/>
      <c r="B11" s="389"/>
      <c r="C11" s="389"/>
      <c r="D11" s="391"/>
      <c r="E11" s="391"/>
      <c r="F11" s="391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89"/>
      <c r="C12" s="389" t="s">
        <v>529</v>
      </c>
      <c r="D12" s="391"/>
      <c r="E12" s="391"/>
      <c r="F12" s="391"/>
      <c r="G12" s="105"/>
      <c r="H12" s="107"/>
      <c r="I12" s="111"/>
      <c r="J12" s="104"/>
      <c r="K12" s="104"/>
    </row>
    <row r="13" spans="1:11" ht="13.5" customHeight="1">
      <c r="A13" s="396"/>
      <c r="B13" s="389"/>
      <c r="C13" s="389"/>
      <c r="D13" s="391"/>
      <c r="E13" s="391"/>
      <c r="F13" s="391"/>
      <c r="G13" s="108"/>
      <c r="H13" s="107"/>
      <c r="I13" s="112"/>
      <c r="J13" s="104"/>
      <c r="K13" s="104"/>
    </row>
    <row r="14" spans="1:11" ht="13.5" customHeight="1">
      <c r="A14" s="396"/>
      <c r="B14" s="389"/>
      <c r="C14" s="389"/>
      <c r="D14" s="391"/>
      <c r="E14" s="391"/>
      <c r="F14" s="391"/>
      <c r="G14" s="106"/>
      <c r="H14" s="113"/>
      <c r="I14" s="112"/>
      <c r="J14" s="104"/>
      <c r="K14" s="104"/>
    </row>
    <row r="15" spans="1:11" ht="13.5" customHeight="1">
      <c r="A15" s="396"/>
      <c r="B15" s="389"/>
      <c r="C15" s="389"/>
      <c r="D15" s="391"/>
      <c r="E15" s="391"/>
      <c r="F15" s="391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90">
        <f>VLOOKUP(A16,'16GD'!$B$2:$H$17,2,0)</f>
        <v>3652361</v>
      </c>
      <c r="C16" s="390" t="str">
        <f>VLOOKUP(A16,'16GD'!$B$2:$H$17,3,0)</f>
        <v>浅川　夏絵手</v>
      </c>
      <c r="D16" s="391" t="s">
        <v>422</v>
      </c>
      <c r="E16" s="390" t="str">
        <f>VLOOKUP(A16,'16GD'!$B$2:$H$17,4,0)</f>
        <v>AschT.A</v>
      </c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89">
        <f>VLOOKUP(A16,'16GD'!$B$2:$H$17,5,0)</f>
        <v>3652493</v>
      </c>
      <c r="C18" s="389" t="str">
        <f>VLOOKUP(A16,'16GD'!$B$2:$H$17,6,0)</f>
        <v>江頭　美紅</v>
      </c>
      <c r="D18" s="396" t="s">
        <v>422</v>
      </c>
      <c r="E18" s="389" t="str">
        <f>VLOOKUP(A16,'16GD'!$B$2:$H$17,7,0)</f>
        <v>取手聖徳中</v>
      </c>
      <c r="F18" s="399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89"/>
      <c r="C19" s="389"/>
      <c r="D19" s="396"/>
      <c r="E19" s="389"/>
      <c r="F19" s="399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VLOOKUP(A20,'16GD'!$B$2:$H$17,2,0)</f>
        <v>3652412</v>
      </c>
      <c r="C20" s="390" t="str">
        <f>VLOOKUP(A20,'16GD'!$B$2:$H$17,3,0)</f>
        <v>斉藤　奈輔</v>
      </c>
      <c r="D20" s="391" t="s">
        <v>422</v>
      </c>
      <c r="E20" s="390" t="str">
        <f>VLOOKUP(A20,'16GD'!$B$2:$H$17,4,0)</f>
        <v>マス・ガイアTC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89">
        <f>VLOOKUP(A20,'16GD'!$B$2:$H$17,5,0)</f>
        <v>3652396</v>
      </c>
      <c r="C22" s="389" t="str">
        <f>VLOOKUP(A20,'16GD'!$B$2:$H$17,6,0)</f>
        <v>田中　恵美子</v>
      </c>
      <c r="D22" s="396" t="s">
        <v>422</v>
      </c>
      <c r="E22" s="389" t="str">
        <f>VLOOKUP(A20,'16GD'!$B$2:$H$17,7,0)</f>
        <v>マス・ガイアTC</v>
      </c>
      <c r="F22" s="399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89"/>
      <c r="C23" s="389"/>
      <c r="D23" s="396"/>
      <c r="E23" s="389"/>
      <c r="F23" s="399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529</v>
      </c>
      <c r="D24" s="391"/>
      <c r="E24" s="391"/>
      <c r="F24" s="391"/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1"/>
      <c r="F25" s="391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1"/>
      <c r="E26" s="391"/>
      <c r="F26" s="391"/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1"/>
      <c r="E27" s="391"/>
      <c r="F27" s="391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VLOOKUP(A28,'16GD'!$B$2:$H$17,2,0)</f>
        <v>3652379</v>
      </c>
      <c r="C28" s="390" t="str">
        <f>VLOOKUP(A28,'16GD'!$B$2:$H$17,3,0)</f>
        <v>霜田　香菜子</v>
      </c>
      <c r="D28" s="391" t="s">
        <v>422</v>
      </c>
      <c r="E28" s="390" t="str">
        <f>VLOOKUP(A28,'16GD'!$B$2:$H$17,4,0)</f>
        <v>CSJ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89">
        <f>VLOOKUP(A28,'16GD'!$B$2:$H$17,5,0)</f>
        <v>3652496</v>
      </c>
      <c r="C30" s="389" t="str">
        <f>VLOOKUP(A28,'16GD'!$B$2:$H$17,6,0)</f>
        <v>林　美伶</v>
      </c>
      <c r="D30" s="396" t="s">
        <v>422</v>
      </c>
      <c r="E30" s="389" t="str">
        <f>VLOOKUP(A28,'16GD'!$B$2:$H$17,7,0)</f>
        <v>CSJ</v>
      </c>
      <c r="F30" s="399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89"/>
      <c r="C31" s="389"/>
      <c r="D31" s="396"/>
      <c r="E31" s="389"/>
      <c r="F31" s="399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90">
        <f>VLOOKUP(A32,'16GD'!$B$2:$H$17,2,0)</f>
        <v>3652566</v>
      </c>
      <c r="C32" s="390" t="str">
        <f>VLOOKUP(A32,'16GD'!$B$2:$H$17,3,0)</f>
        <v>齊藤　里穂</v>
      </c>
      <c r="D32" s="391" t="s">
        <v>422</v>
      </c>
      <c r="E32" s="390" t="str">
        <f>VLOOKUP(A32,'16GD'!$B$2:$H$17,4,0)</f>
        <v>Asch T.A</v>
      </c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89">
        <f>VLOOKUP(A32,'16GD'!$B$2:$H$17,5,0)</f>
        <v>3652578</v>
      </c>
      <c r="C34" s="389" t="str">
        <f>VLOOKUP(A32,'16GD'!$B$2:$H$17,6,0)</f>
        <v>露久保　愛美</v>
      </c>
      <c r="D34" s="396" t="s">
        <v>422</v>
      </c>
      <c r="E34" s="389" t="str">
        <f>VLOOKUP(A32,'16GD'!$B$2:$H$17,7,0)</f>
        <v>AschT.A</v>
      </c>
      <c r="F34" s="399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89"/>
      <c r="C35" s="389"/>
      <c r="D35" s="396"/>
      <c r="E35" s="389"/>
      <c r="F35" s="399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VLOOKUP(A36,'16GD'!$B$2:$H$17,2,0)</f>
        <v>3652474</v>
      </c>
      <c r="C36" s="390" t="str">
        <f>VLOOKUP(A36,'16GD'!$B$2:$H$17,3,0)</f>
        <v>池田 彩音</v>
      </c>
      <c r="D36" s="391" t="s">
        <v>422</v>
      </c>
      <c r="E36" s="390" t="str">
        <f>VLOOKUP(A36,'16GD'!$B$2:$H$17,4,0)</f>
        <v>大洗ビーチTC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89">
        <f>VLOOKUP(A36,'16GD'!$B$2:$H$17,5,0)</f>
        <v>3652478</v>
      </c>
      <c r="C38" s="389" t="str">
        <f>VLOOKUP(A36,'16GD'!$B$2:$H$17,6,0)</f>
        <v>宮﨑あかね</v>
      </c>
      <c r="D38" s="396" t="s">
        <v>422</v>
      </c>
      <c r="E38" s="389" t="str">
        <f>VLOOKUP(A36,'16GD'!$B$2:$H$17,7,0)</f>
        <v>エースＴＡ</v>
      </c>
      <c r="F38" s="399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89"/>
      <c r="C39" s="389"/>
      <c r="D39" s="396"/>
      <c r="E39" s="389"/>
      <c r="F39" s="399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VLOOKUP(A40,'16GD'!$B$2:$H$17,2,0)</f>
        <v>3652582</v>
      </c>
      <c r="C40" s="390" t="str">
        <f>VLOOKUP(A40,'16GD'!$B$2:$H$17,3,0)</f>
        <v>松浦　麻由</v>
      </c>
      <c r="D40" s="391" t="s">
        <v>422</v>
      </c>
      <c r="E40" s="390" t="str">
        <f>VLOOKUP(A40,'16GD'!$B$2:$H$17,4,0)</f>
        <v>CSJ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89">
        <f>VLOOKUP(A40,'16GD'!$B$2:$H$17,5,0)</f>
        <v>3652583</v>
      </c>
      <c r="C42" s="389" t="str">
        <f>VLOOKUP(A40,'16GD'!$B$2:$H$17,6,0)</f>
        <v>松浦　彩加</v>
      </c>
      <c r="D42" s="396" t="s">
        <v>422</v>
      </c>
      <c r="E42" s="389" t="str">
        <f>VLOOKUP(A40,'16GD'!$B$2:$H$17,7,0)</f>
        <v>CSJ</v>
      </c>
      <c r="F42" s="399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89"/>
      <c r="C43" s="389"/>
      <c r="D43" s="396"/>
      <c r="E43" s="389"/>
      <c r="F43" s="399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89"/>
      <c r="C44" s="389" t="s">
        <v>529</v>
      </c>
      <c r="D44" s="391"/>
      <c r="E44" s="391"/>
      <c r="F44" s="391"/>
      <c r="G44" s="105"/>
      <c r="H44" s="107"/>
      <c r="I44" s="111"/>
      <c r="J44" s="112"/>
      <c r="K44" s="120"/>
    </row>
    <row r="45" spans="1:11" ht="13.5" customHeight="1">
      <c r="A45" s="396"/>
      <c r="B45" s="389"/>
      <c r="C45" s="389"/>
      <c r="D45" s="391"/>
      <c r="E45" s="391"/>
      <c r="F45" s="391"/>
      <c r="G45" s="108"/>
      <c r="H45" s="107"/>
      <c r="I45" s="112"/>
      <c r="J45" s="112"/>
      <c r="K45" s="120"/>
    </row>
    <row r="46" spans="1:11" ht="13.5" customHeight="1">
      <c r="A46" s="396"/>
      <c r="B46" s="389"/>
      <c r="C46" s="389"/>
      <c r="D46" s="391"/>
      <c r="E46" s="391"/>
      <c r="F46" s="391"/>
      <c r="G46" s="106"/>
      <c r="H46" s="113"/>
      <c r="I46" s="112"/>
      <c r="J46" s="112"/>
      <c r="K46" s="120"/>
    </row>
    <row r="47" spans="1:11" ht="13.5" customHeight="1">
      <c r="A47" s="396"/>
      <c r="B47" s="389"/>
      <c r="C47" s="389"/>
      <c r="D47" s="391"/>
      <c r="E47" s="391"/>
      <c r="F47" s="391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VLOOKUP(A48,'16GD'!$B$2:$H$17,2,0)</f>
        <v>3652268</v>
      </c>
      <c r="C48" s="390" t="str">
        <f>VLOOKUP(A48,'16GD'!$B$2:$H$17,3,0)</f>
        <v>高松　祐香</v>
      </c>
      <c r="D48" s="391" t="s">
        <v>422</v>
      </c>
      <c r="E48" s="390" t="str">
        <f>VLOOKUP(A48,'16GD'!$B$2:$H$17,4,0)</f>
        <v>CSJ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89">
        <f>VLOOKUP(A48,'16GD'!$B$2:$H$17,5,0)</f>
        <v>3652429</v>
      </c>
      <c r="C50" s="389" t="str">
        <f>VLOOKUP(A48,'16GD'!$B$2:$H$17,6,0)</f>
        <v>田崎　琴美</v>
      </c>
      <c r="D50" s="396" t="s">
        <v>422</v>
      </c>
      <c r="E50" s="389" t="str">
        <f>VLOOKUP(A48,'16GD'!$B$2:$H$17,7,0)</f>
        <v>CSJ</v>
      </c>
      <c r="F50" s="399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89"/>
      <c r="C51" s="389"/>
      <c r="D51" s="396"/>
      <c r="E51" s="389"/>
      <c r="F51" s="399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90">
        <f>VLOOKUP(A52,'16GD'!$B$2:$H$17,2,0)</f>
        <v>3652376</v>
      </c>
      <c r="C52" s="390" t="str">
        <f>VLOOKUP(A52,'16GD'!$B$2:$H$17,3,0)</f>
        <v>大平　菜々花</v>
      </c>
      <c r="D52" s="391" t="s">
        <v>422</v>
      </c>
      <c r="E52" s="390" t="str">
        <f>VLOOKUP(A52,'16GD'!$B$2:$H$17,4,0)</f>
        <v>エースTA</v>
      </c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90"/>
      <c r="C53" s="390"/>
      <c r="D53" s="391"/>
      <c r="E53" s="390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89">
        <f>VLOOKUP(A52,'16GD'!$B$2:$H$17,5,0)</f>
        <v>3652517</v>
      </c>
      <c r="C54" s="389" t="str">
        <f>VLOOKUP(A52,'16GD'!$B$2:$H$17,6,0)</f>
        <v>椿　杏子</v>
      </c>
      <c r="D54" s="396" t="s">
        <v>422</v>
      </c>
      <c r="E54" s="389" t="str">
        <f>VLOOKUP(A52,'16GD'!$B$2:$H$17,7,0)</f>
        <v>エースTA</v>
      </c>
      <c r="F54" s="399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89"/>
      <c r="C55" s="389"/>
      <c r="D55" s="396"/>
      <c r="E55" s="389"/>
      <c r="F55" s="399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90">
        <f>VLOOKUP(A56,'16GD'!$B$2:$H$17,2,0)</f>
        <v>3652349</v>
      </c>
      <c r="C56" s="390" t="str">
        <f>VLOOKUP(A56,'16GD'!$B$2:$H$17,3,0)</f>
        <v>高萩　眞子</v>
      </c>
      <c r="D56" s="391" t="s">
        <v>422</v>
      </c>
      <c r="E56" s="390" t="str">
        <f>VLOOKUP(A56,'16GD'!$B$2:$H$17,4,0)</f>
        <v>CSJ</v>
      </c>
      <c r="F56" s="392" t="s">
        <v>423</v>
      </c>
      <c r="G56" s="107"/>
      <c r="H56" s="106"/>
      <c r="I56" s="112"/>
      <c r="J56" s="104"/>
      <c r="K56" s="120"/>
    </row>
    <row r="57" spans="1:11" ht="13.5" customHeight="1">
      <c r="A57" s="396"/>
      <c r="B57" s="390"/>
      <c r="C57" s="390"/>
      <c r="D57" s="391"/>
      <c r="E57" s="390"/>
      <c r="F57" s="392"/>
      <c r="G57" s="109"/>
      <c r="H57" s="107"/>
      <c r="I57" s="112"/>
      <c r="J57" s="104"/>
      <c r="K57" s="120"/>
    </row>
    <row r="58" spans="1:11" ht="13.5" customHeight="1">
      <c r="A58" s="396"/>
      <c r="B58" s="389">
        <v>3652597</v>
      </c>
      <c r="C58" s="389" t="str">
        <f>VLOOKUP(A56,'16GD'!$B$2:$H$17,6,0)</f>
        <v>岡添　ありさ</v>
      </c>
      <c r="D58" s="396" t="s">
        <v>422</v>
      </c>
      <c r="E58" s="389" t="str">
        <f>VLOOKUP(A56,'16GD'!$B$2:$H$17,7,0)</f>
        <v>CSJ</v>
      </c>
      <c r="F58" s="399" t="s">
        <v>423</v>
      </c>
      <c r="G58" s="105"/>
      <c r="H58" s="107"/>
      <c r="I58" s="112"/>
      <c r="J58" s="104"/>
      <c r="K58" s="120"/>
    </row>
    <row r="59" spans="1:11" ht="13.5" customHeight="1">
      <c r="A59" s="396"/>
      <c r="B59" s="389"/>
      <c r="C59" s="389"/>
      <c r="D59" s="396"/>
      <c r="E59" s="389"/>
      <c r="F59" s="399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89"/>
      <c r="C60" s="389" t="s">
        <v>529</v>
      </c>
      <c r="D60" s="391"/>
      <c r="E60" s="391"/>
      <c r="F60" s="391"/>
      <c r="G60" s="105"/>
      <c r="H60" s="107"/>
      <c r="I60" s="104"/>
      <c r="J60" s="104"/>
      <c r="K60" s="120"/>
    </row>
    <row r="61" spans="1:11" ht="13.5" customHeight="1">
      <c r="A61" s="396"/>
      <c r="B61" s="389"/>
      <c r="C61" s="389"/>
      <c r="D61" s="391"/>
      <c r="E61" s="391"/>
      <c r="F61" s="391"/>
      <c r="G61" s="108"/>
      <c r="H61" s="107"/>
      <c r="I61" s="104"/>
      <c r="J61" s="104"/>
      <c r="K61" s="120"/>
    </row>
    <row r="62" spans="1:11" ht="13.5" customHeight="1">
      <c r="A62" s="396"/>
      <c r="B62" s="389"/>
      <c r="C62" s="389"/>
      <c r="D62" s="391"/>
      <c r="E62" s="391"/>
      <c r="F62" s="391"/>
      <c r="G62" s="106"/>
      <c r="H62" s="113"/>
      <c r="I62" s="104"/>
      <c r="J62" s="104"/>
      <c r="K62" s="120"/>
    </row>
    <row r="63" spans="1:11" ht="13.5" customHeight="1">
      <c r="A63" s="396"/>
      <c r="B63" s="389"/>
      <c r="C63" s="389"/>
      <c r="D63" s="391"/>
      <c r="E63" s="391"/>
      <c r="F63" s="391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VLOOKUP(A64,'16GD'!$B$2:$H$17,2,0)</f>
        <v>3652177</v>
      </c>
      <c r="C64" s="390" t="str">
        <f>VLOOKUP(A64,'16GD'!$B$2:$H$17,3,0)</f>
        <v>大塚　藍奈</v>
      </c>
      <c r="D64" s="391" t="s">
        <v>422</v>
      </c>
      <c r="E64" s="390" t="str">
        <f>VLOOKUP(A64,'16GD'!$B$2:$H$17,4,0)</f>
        <v>CSJ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89">
        <f>VLOOKUP(A64,'16GD'!$B$2:$H$17,5,0)</f>
        <v>3652420</v>
      </c>
      <c r="C66" s="389" t="str">
        <f>VLOOKUP(A64,'16GD'!$B$2:$H$17,6,0)</f>
        <v>園城　海遥</v>
      </c>
      <c r="D66" s="396" t="s">
        <v>422</v>
      </c>
      <c r="E66" s="389" t="str">
        <f>VLOOKUP(A64,'16GD'!$B$2:$H$17,7,0)</f>
        <v>CSJ</v>
      </c>
      <c r="F66" s="399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89"/>
      <c r="C67" s="389"/>
      <c r="D67" s="396"/>
      <c r="E67" s="389"/>
      <c r="F67" s="399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41">
    <mergeCell ref="B44:B47"/>
    <mergeCell ref="C44:C47"/>
    <mergeCell ref="B60:B63"/>
    <mergeCell ref="C60:C63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2:A15"/>
    <mergeCell ref="D12:F15"/>
    <mergeCell ref="A16:A19"/>
    <mergeCell ref="B16:B17"/>
    <mergeCell ref="C16:C17"/>
    <mergeCell ref="D16:D17"/>
    <mergeCell ref="E16:E17"/>
    <mergeCell ref="F16:F17"/>
    <mergeCell ref="B18:B19"/>
    <mergeCell ref="B12:B15"/>
    <mergeCell ref="C12:C15"/>
    <mergeCell ref="A24:A27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D24:F27"/>
    <mergeCell ref="B24:B27"/>
    <mergeCell ref="C24:C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F48:F49"/>
    <mergeCell ref="B50:B51"/>
    <mergeCell ref="C50:C51"/>
    <mergeCell ref="D50:D51"/>
    <mergeCell ref="E50:E51"/>
    <mergeCell ref="F50:F51"/>
    <mergeCell ref="D44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C66:C67"/>
    <mergeCell ref="D66:D67"/>
    <mergeCell ref="E66:E67"/>
    <mergeCell ref="F66:F67"/>
    <mergeCell ref="A64:A67"/>
    <mergeCell ref="B64:B65"/>
    <mergeCell ref="C64:C65"/>
    <mergeCell ref="D64:D65"/>
    <mergeCell ref="E64:E65"/>
    <mergeCell ref="F64:F65"/>
    <mergeCell ref="B66:B67"/>
    <mergeCell ref="D60:F63"/>
  </mergeCells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7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88">
        <v>1</v>
      </c>
      <c r="B2" s="153">
        <v>1</v>
      </c>
      <c r="C2" s="153">
        <v>3604172</v>
      </c>
      <c r="D2" s="153" t="s">
        <v>257</v>
      </c>
      <c r="E2" s="164" t="s">
        <v>251</v>
      </c>
      <c r="F2">
        <v>730</v>
      </c>
    </row>
    <row r="3" spans="1:6">
      <c r="A3" s="191">
        <v>2</v>
      </c>
      <c r="B3" s="153">
        <v>32</v>
      </c>
      <c r="C3" s="184">
        <v>3604297</v>
      </c>
      <c r="D3" s="157" t="s">
        <v>290</v>
      </c>
      <c r="E3" s="185" t="str">
        <f>IF([14]確認書!$H$4="","",IF(C3="","",[14]確認書!$H$4))</f>
        <v>ＮＪＴＣ</v>
      </c>
      <c r="F3">
        <v>512</v>
      </c>
    </row>
    <row r="4" spans="1:6">
      <c r="A4" s="188">
        <v>3</v>
      </c>
      <c r="B4" s="153">
        <v>9</v>
      </c>
      <c r="C4" s="183">
        <v>3604082</v>
      </c>
      <c r="D4" s="153" t="s">
        <v>48</v>
      </c>
      <c r="E4" s="164" t="s">
        <v>35</v>
      </c>
      <c r="F4">
        <v>488</v>
      </c>
    </row>
    <row r="5" spans="1:6">
      <c r="A5" s="191">
        <v>4</v>
      </c>
      <c r="B5" s="153">
        <v>24</v>
      </c>
      <c r="C5" s="184">
        <v>3604006</v>
      </c>
      <c r="D5" s="157" t="s">
        <v>292</v>
      </c>
      <c r="E5" s="185" t="str">
        <f>IF([14]確認書!$H$4="","",IF(C5="","",[14]確認書!$H$4))</f>
        <v>ＮＪＴＣ</v>
      </c>
      <c r="F5">
        <v>443</v>
      </c>
    </row>
    <row r="6" spans="1:6">
      <c r="A6" s="188">
        <v>5</v>
      </c>
      <c r="B6" s="153">
        <v>17</v>
      </c>
      <c r="C6" s="183">
        <v>3604552</v>
      </c>
      <c r="D6" s="153" t="s">
        <v>47</v>
      </c>
      <c r="E6" s="164" t="s">
        <v>35</v>
      </c>
      <c r="F6">
        <v>317</v>
      </c>
    </row>
    <row r="7" spans="1:6">
      <c r="A7" s="191">
        <v>6</v>
      </c>
      <c r="B7" s="153">
        <v>8</v>
      </c>
      <c r="C7" s="153">
        <v>3604342</v>
      </c>
      <c r="D7" s="153" t="s">
        <v>255</v>
      </c>
      <c r="E7" s="164" t="s">
        <v>251</v>
      </c>
      <c r="F7">
        <v>284</v>
      </c>
    </row>
    <row r="8" spans="1:6">
      <c r="A8" s="188">
        <v>7</v>
      </c>
      <c r="B8" s="153">
        <v>16</v>
      </c>
      <c r="C8" s="153">
        <v>3604208</v>
      </c>
      <c r="D8" s="153" t="s">
        <v>256</v>
      </c>
      <c r="E8" s="164" t="s">
        <v>251</v>
      </c>
      <c r="F8">
        <v>270</v>
      </c>
    </row>
    <row r="9" spans="1:6">
      <c r="A9" s="191">
        <v>8</v>
      </c>
      <c r="B9" s="153">
        <v>25</v>
      </c>
      <c r="C9" s="153">
        <v>3604183</v>
      </c>
      <c r="D9" s="153" t="s">
        <v>207</v>
      </c>
      <c r="E9" s="164" t="str">
        <f>IF([5]確認書!$H$4="","",IF(C9="","",[5]確認書!$H$4))</f>
        <v>大洗ビーチTC</v>
      </c>
      <c r="F9">
        <v>199</v>
      </c>
    </row>
    <row r="10" spans="1:6">
      <c r="A10" s="188">
        <v>9</v>
      </c>
      <c r="B10" s="153">
        <v>13</v>
      </c>
      <c r="C10" s="184">
        <v>3604541</v>
      </c>
      <c r="D10" s="157" t="s">
        <v>295</v>
      </c>
      <c r="E10" s="185" t="str">
        <f>IF([14]確認書!$H$4="","",IF(C10="","",[14]確認書!$H$4))</f>
        <v>ＮＪＴＣ</v>
      </c>
      <c r="F10">
        <v>172</v>
      </c>
    </row>
    <row r="11" spans="1:6">
      <c r="A11" s="191">
        <v>10</v>
      </c>
      <c r="B11" s="153">
        <v>5</v>
      </c>
      <c r="C11" s="184">
        <v>3604625</v>
      </c>
      <c r="D11" s="157" t="s">
        <v>298</v>
      </c>
      <c r="E11" s="185" t="str">
        <f>IF([14]確認書!$H$4="","",IF(C11="","",[14]確認書!$H$4))</f>
        <v>ＮＪＴＣ</v>
      </c>
      <c r="F11">
        <v>167</v>
      </c>
    </row>
    <row r="12" spans="1:6">
      <c r="A12" s="188">
        <v>11</v>
      </c>
      <c r="B12" s="153">
        <v>2</v>
      </c>
      <c r="C12" s="183">
        <v>3604453</v>
      </c>
      <c r="D12" s="153" t="s">
        <v>49</v>
      </c>
      <c r="E12" s="164" t="s">
        <v>35</v>
      </c>
      <c r="F12">
        <v>164</v>
      </c>
    </row>
    <row r="13" spans="1:6">
      <c r="A13" s="191">
        <v>12</v>
      </c>
      <c r="B13" s="153">
        <v>7</v>
      </c>
      <c r="C13" s="184">
        <v>3604626</v>
      </c>
      <c r="D13" s="157" t="s">
        <v>299</v>
      </c>
      <c r="E13" s="185" t="str">
        <f>IF([14]確認書!$H$4="","",IF(C13="","",[14]確認書!$H$4))</f>
        <v>ＮＪＴＣ</v>
      </c>
      <c r="F13">
        <v>153</v>
      </c>
    </row>
    <row r="14" spans="1:6">
      <c r="A14" s="188">
        <v>13</v>
      </c>
      <c r="B14" s="153">
        <v>4</v>
      </c>
      <c r="C14" s="183">
        <v>3604530</v>
      </c>
      <c r="D14" s="153" t="s">
        <v>205</v>
      </c>
      <c r="E14" s="164" t="str">
        <f>IF([5]確認書!$H$4="","",IF(C14="","",[5]確認書!$H$4))</f>
        <v>大洗ビーチTC</v>
      </c>
      <c r="F14">
        <v>132</v>
      </c>
    </row>
    <row r="15" spans="1:6">
      <c r="A15" s="191">
        <v>14</v>
      </c>
      <c r="B15" s="153">
        <v>14</v>
      </c>
      <c r="C15" s="183">
        <v>3604405</v>
      </c>
      <c r="D15" s="153" t="s">
        <v>258</v>
      </c>
      <c r="E15" s="164" t="s">
        <v>251</v>
      </c>
      <c r="F15">
        <v>128</v>
      </c>
    </row>
    <row r="16" spans="1:6">
      <c r="A16" s="188">
        <v>15</v>
      </c>
      <c r="B16" s="153">
        <v>30</v>
      </c>
      <c r="C16" s="183">
        <v>3604497</v>
      </c>
      <c r="D16" s="153" t="s">
        <v>24</v>
      </c>
      <c r="E16" s="189" t="str">
        <f>IF([22]確認書!$H$4="","",IF(C16="","",[22]確認書!$H$4))</f>
        <v>Ｆｕｎ　ｔｏ　Ｔｅｎｎｉｓ</v>
      </c>
      <c r="F16">
        <v>92</v>
      </c>
    </row>
    <row r="17" spans="1:6">
      <c r="A17" s="191">
        <v>16</v>
      </c>
      <c r="B17" s="153">
        <v>26</v>
      </c>
      <c r="C17" s="183">
        <v>3604491</v>
      </c>
      <c r="D17" s="153" t="s">
        <v>22</v>
      </c>
      <c r="E17" s="189" t="str">
        <f>IF([22]確認書!$H$4="","",IF(C17="","",[22]確認書!$H$4))</f>
        <v>Ｆｕｎ　ｔｏ　Ｔｅｎｎｉｓ</v>
      </c>
      <c r="F17">
        <v>82</v>
      </c>
    </row>
    <row r="18" spans="1:6">
      <c r="A18" s="188">
        <v>17</v>
      </c>
      <c r="B18" s="153">
        <v>29</v>
      </c>
      <c r="C18" s="183">
        <v>3604534</v>
      </c>
      <c r="D18" s="153" t="s">
        <v>0</v>
      </c>
      <c r="E18" s="164" t="str">
        <f>IF([23]確認書!$H$4="","",IF(C18="","",[23]確認書!$H$4))</f>
        <v>TSO</v>
      </c>
      <c r="F18">
        <v>80</v>
      </c>
    </row>
    <row r="19" spans="1:6">
      <c r="A19" s="191">
        <v>18</v>
      </c>
      <c r="B19" s="153">
        <v>27</v>
      </c>
      <c r="C19" s="153">
        <v>3604362</v>
      </c>
      <c r="D19" s="153" t="s">
        <v>253</v>
      </c>
      <c r="E19" s="164" t="s">
        <v>254</v>
      </c>
      <c r="F19">
        <v>79</v>
      </c>
    </row>
    <row r="20" spans="1:6">
      <c r="A20" s="188">
        <v>19</v>
      </c>
      <c r="B20" s="153">
        <v>12</v>
      </c>
      <c r="C20" s="184">
        <v>3604468</v>
      </c>
      <c r="D20" s="157" t="s">
        <v>289</v>
      </c>
      <c r="E20" s="185" t="str">
        <f>IF([14]確認書!$H$4="","",IF(C20="","",[14]確認書!$H$4))</f>
        <v>ＮＪＴＣ</v>
      </c>
      <c r="F20">
        <v>74</v>
      </c>
    </row>
    <row r="21" spans="1:6">
      <c r="A21" s="191">
        <v>20</v>
      </c>
      <c r="B21" s="153">
        <v>23</v>
      </c>
      <c r="C21" s="183">
        <v>3604367</v>
      </c>
      <c r="D21" s="153" t="s">
        <v>15</v>
      </c>
      <c r="E21" s="164" t="s">
        <v>16</v>
      </c>
      <c r="F21">
        <v>73</v>
      </c>
    </row>
    <row r="22" spans="1:6">
      <c r="A22" s="188">
        <v>21</v>
      </c>
      <c r="B22" s="153">
        <v>21</v>
      </c>
      <c r="C22" s="183">
        <v>3604406</v>
      </c>
      <c r="D22" s="153" t="s">
        <v>250</v>
      </c>
      <c r="E22" s="164" t="s">
        <v>251</v>
      </c>
      <c r="F22">
        <v>73</v>
      </c>
    </row>
    <row r="23" spans="1:6">
      <c r="A23" s="191">
        <v>22</v>
      </c>
      <c r="B23" s="153">
        <v>19</v>
      </c>
      <c r="C23" s="184">
        <v>3604433</v>
      </c>
      <c r="D23" s="175" t="s">
        <v>387</v>
      </c>
      <c r="E23" s="185" t="str">
        <f>IF([2]確認書!$H$4="","",IF(C23="","",[2]確認書!$H$4))</f>
        <v>エースTA</v>
      </c>
      <c r="F23">
        <v>73</v>
      </c>
    </row>
    <row r="24" spans="1:6">
      <c r="A24" s="188">
        <v>23</v>
      </c>
      <c r="B24" s="153">
        <v>22</v>
      </c>
      <c r="C24" s="190">
        <v>3604467</v>
      </c>
      <c r="D24" s="181" t="s">
        <v>17</v>
      </c>
      <c r="E24" s="181" t="s">
        <v>18</v>
      </c>
      <c r="F24">
        <v>61</v>
      </c>
    </row>
    <row r="25" spans="1:6">
      <c r="A25" s="191">
        <v>24</v>
      </c>
      <c r="B25" s="153">
        <v>10</v>
      </c>
      <c r="C25" s="183">
        <v>3604707</v>
      </c>
      <c r="D25" s="153" t="s">
        <v>160</v>
      </c>
      <c r="E25" s="164" t="str">
        <f>IF([10]確認書!$H$4="","",IF(C25="","",[10]確認書!$H$4))</f>
        <v>神栖TI-Cube</v>
      </c>
      <c r="F25">
        <v>61</v>
      </c>
    </row>
    <row r="26" spans="1:6">
      <c r="A26" s="15">
        <v>1</v>
      </c>
      <c r="B26" s="4">
        <v>1</v>
      </c>
      <c r="C26" s="24">
        <v>3604602</v>
      </c>
      <c r="D26" s="25" t="s">
        <v>296</v>
      </c>
      <c r="E26" s="26" t="str">
        <f>IF([14]確認書!$H$4="","",IF(C26="","",[14]確認書!$H$4))</f>
        <v>ＮＪＴＣ</v>
      </c>
      <c r="F26">
        <v>57</v>
      </c>
    </row>
    <row r="27" spans="1:6">
      <c r="A27" s="45">
        <v>2</v>
      </c>
      <c r="B27" s="4">
        <v>5</v>
      </c>
      <c r="C27" s="12">
        <v>3604579</v>
      </c>
      <c r="D27" s="4" t="s">
        <v>199</v>
      </c>
      <c r="E27" s="14" t="str">
        <f>IF([5]確認書!$H$4="","",IF(C27="","",[5]確認書!$H$4))</f>
        <v>大洗ビーチTC</v>
      </c>
      <c r="F27">
        <v>56.9</v>
      </c>
    </row>
    <row r="28" spans="1:6">
      <c r="A28" s="15">
        <v>3</v>
      </c>
      <c r="B28" s="4">
        <v>9</v>
      </c>
      <c r="C28" s="12">
        <v>3604571</v>
      </c>
      <c r="D28" s="4" t="s">
        <v>23</v>
      </c>
      <c r="E28" s="11" t="str">
        <f>IF([22]確認書!$H$4="","",IF(C28="","",[22]確認書!$H$4))</f>
        <v>Ｆｕｎ　ｔｏ　Ｔｅｎｎｉｓ</v>
      </c>
      <c r="F28">
        <v>54</v>
      </c>
    </row>
    <row r="29" spans="1:6">
      <c r="A29" s="45">
        <v>4</v>
      </c>
      <c r="B29" s="4">
        <v>13</v>
      </c>
      <c r="C29" s="24">
        <v>3604293</v>
      </c>
      <c r="D29" s="25" t="s">
        <v>332</v>
      </c>
      <c r="E29" s="26" t="str">
        <f>IF([17]確認書!$H$4="","",IF(C29="","",[17]確認書!$H$4))</f>
        <v>江戸取中</v>
      </c>
      <c r="F29">
        <v>53</v>
      </c>
    </row>
    <row r="30" spans="1:6">
      <c r="A30" s="15">
        <v>5</v>
      </c>
      <c r="B30" s="4">
        <v>17</v>
      </c>
      <c r="C30" s="4">
        <v>3604667</v>
      </c>
      <c r="D30" s="4" t="s">
        <v>252</v>
      </c>
      <c r="E30" s="14" t="s">
        <v>251</v>
      </c>
      <c r="F30">
        <v>51</v>
      </c>
    </row>
    <row r="31" spans="1:6">
      <c r="A31" s="45">
        <v>6</v>
      </c>
      <c r="B31" s="4">
        <v>21</v>
      </c>
      <c r="C31" s="13">
        <v>3604640</v>
      </c>
      <c r="D31" s="4" t="s">
        <v>201</v>
      </c>
      <c r="E31" s="14" t="str">
        <f>IF([5]確認書!$H$4="","",IF(C31="","",[5]確認書!$H$4))</f>
        <v>大洗ビーチTC</v>
      </c>
      <c r="F31">
        <v>36.799999999999997</v>
      </c>
    </row>
    <row r="32" spans="1:6">
      <c r="A32" s="15">
        <v>7</v>
      </c>
      <c r="B32" s="4">
        <v>25</v>
      </c>
      <c r="C32" s="24">
        <v>3604711</v>
      </c>
      <c r="D32" s="25" t="s">
        <v>288</v>
      </c>
      <c r="E32" s="26" t="str">
        <f>IF([14]確認書!$H$4="","",IF(C32="","",[14]確認書!$H$4))</f>
        <v>ＮＪＴＣ</v>
      </c>
      <c r="F32">
        <v>34</v>
      </c>
    </row>
    <row r="33" spans="1:6">
      <c r="A33" s="45">
        <v>8</v>
      </c>
      <c r="B33" s="4">
        <v>29</v>
      </c>
      <c r="C33" s="24">
        <v>3604701</v>
      </c>
      <c r="D33" s="25" t="s">
        <v>319</v>
      </c>
      <c r="E33" s="26" t="str">
        <f>IF([24]確認書!$H$4="","",IF(C33="","",[24]確認書!$H$4))</f>
        <v>守谷ＴＣ</v>
      </c>
      <c r="F33">
        <v>31</v>
      </c>
    </row>
    <row r="34" spans="1:6">
      <c r="A34" s="15">
        <v>9</v>
      </c>
      <c r="B34" s="4">
        <v>27</v>
      </c>
      <c r="C34" s="24">
        <v>3604589</v>
      </c>
      <c r="D34" s="25" t="s">
        <v>388</v>
      </c>
      <c r="E34" s="26" t="str">
        <f>IF([2]確認書!$H$4="","",IF(C34="","",[2]確認書!$H$4))</f>
        <v>エースTA</v>
      </c>
      <c r="F34">
        <v>27.6</v>
      </c>
    </row>
    <row r="35" spans="1:6">
      <c r="A35" s="45">
        <v>10</v>
      </c>
      <c r="B35" s="4">
        <v>7</v>
      </c>
      <c r="C35" s="24">
        <v>3604735</v>
      </c>
      <c r="D35" s="25" t="s">
        <v>297</v>
      </c>
      <c r="E35" s="26" t="str">
        <f>IF([14]確認書!$H$4="","",IF(C35="","",[14]確認書!$H$4))</f>
        <v>ＮＪＴＣ</v>
      </c>
      <c r="F35">
        <v>27</v>
      </c>
    </row>
    <row r="36" spans="1:6">
      <c r="A36" s="15">
        <v>11</v>
      </c>
      <c r="B36" s="4">
        <v>30</v>
      </c>
      <c r="C36" s="17">
        <v>3604676</v>
      </c>
      <c r="D36" s="4" t="s">
        <v>202</v>
      </c>
      <c r="E36" s="14" t="str">
        <f>IF([5]確認書!$H$4="","",IF(C36="","",[5]確認書!$H$4))</f>
        <v>大洗ビーチTC</v>
      </c>
      <c r="F36">
        <v>25.3</v>
      </c>
    </row>
    <row r="37" spans="1:6">
      <c r="A37" s="45">
        <v>12</v>
      </c>
      <c r="B37" s="4">
        <v>19</v>
      </c>
      <c r="C37" s="17">
        <v>3604673</v>
      </c>
      <c r="D37" s="4" t="s">
        <v>203</v>
      </c>
      <c r="E37" s="14" t="str">
        <f>IF([5]確認書!$H$4="","",IF(C37="","",[5]確認書!$H$4))</f>
        <v>大洗ビーチTC</v>
      </c>
      <c r="F37">
        <v>22.6</v>
      </c>
    </row>
    <row r="38" spans="1:6">
      <c r="A38" s="15">
        <v>13</v>
      </c>
      <c r="B38" s="4">
        <v>26</v>
      </c>
      <c r="C38" s="12">
        <v>3604609</v>
      </c>
      <c r="D38" s="4" t="s">
        <v>21</v>
      </c>
      <c r="E38" s="14" t="str">
        <f>IF([25]確認書!$H$4="","",IF(C38="","",[25]確認書!$H$4))</f>
        <v>水戸グリーン</v>
      </c>
      <c r="F38">
        <v>20</v>
      </c>
    </row>
    <row r="39" spans="1:6">
      <c r="A39" s="45">
        <v>14</v>
      </c>
      <c r="B39" s="4">
        <v>14</v>
      </c>
      <c r="C39" s="24">
        <v>3604596</v>
      </c>
      <c r="D39" s="25" t="s">
        <v>301</v>
      </c>
      <c r="E39" s="26" t="str">
        <f>IF([14]確認書!$H$4="","",IF(C39="","",[14]確認書!$H$4))</f>
        <v>ＮＪＴＣ</v>
      </c>
      <c r="F39">
        <v>20</v>
      </c>
    </row>
    <row r="40" spans="1:6">
      <c r="A40" s="15">
        <v>15</v>
      </c>
      <c r="B40" s="4">
        <v>24</v>
      </c>
      <c r="C40" s="12">
        <v>3604662</v>
      </c>
      <c r="D40" s="4" t="s">
        <v>161</v>
      </c>
      <c r="E40" s="14" t="str">
        <f>IF([10]確認書!$H$4="","",IF(C40="","",[10]確認書!$H$4))</f>
        <v>神栖TI-Cube</v>
      </c>
      <c r="F40">
        <v>18.3</v>
      </c>
    </row>
    <row r="41" spans="1:6">
      <c r="A41" s="45">
        <v>16</v>
      </c>
      <c r="B41" s="4">
        <v>20</v>
      </c>
      <c r="C41" s="24">
        <v>3604528</v>
      </c>
      <c r="D41" s="25" t="s">
        <v>291</v>
      </c>
      <c r="E41" s="26" t="str">
        <f>IF([14]確認書!$H$4="","",IF(C41="","",[14]確認書!$H$4))</f>
        <v>ＮＪＴＣ</v>
      </c>
      <c r="F41">
        <v>16</v>
      </c>
    </row>
    <row r="42" spans="1:6">
      <c r="A42" s="15">
        <v>17</v>
      </c>
      <c r="B42" s="4">
        <v>8</v>
      </c>
      <c r="C42" s="24">
        <v>3604634</v>
      </c>
      <c r="D42" s="25" t="s">
        <v>389</v>
      </c>
      <c r="E42" s="26" t="str">
        <f>IF([2]確認書!$H$4="","",IF(C42="","",[2]確認書!$H$4))</f>
        <v>エースTA</v>
      </c>
      <c r="F42">
        <v>16</v>
      </c>
    </row>
    <row r="43" spans="1:6">
      <c r="A43" s="45">
        <v>18</v>
      </c>
      <c r="B43" s="4">
        <v>16</v>
      </c>
      <c r="C43" s="12">
        <v>3604504</v>
      </c>
      <c r="D43" s="4" t="s">
        <v>10</v>
      </c>
      <c r="E43" s="14" t="str">
        <f>IF([9]確認書!$H$4="","",IF(C43="","",[9]確認書!$H$4))</f>
        <v>三笠TS</v>
      </c>
      <c r="F43">
        <v>11.6</v>
      </c>
    </row>
    <row r="44" spans="1:6">
      <c r="A44" s="15">
        <v>19</v>
      </c>
      <c r="B44" s="4">
        <v>22</v>
      </c>
      <c r="C44" s="12">
        <v>3604708</v>
      </c>
      <c r="D44" s="4" t="s">
        <v>216</v>
      </c>
      <c r="E44" s="14" t="s">
        <v>217</v>
      </c>
      <c r="F44">
        <v>10</v>
      </c>
    </row>
    <row r="45" spans="1:6">
      <c r="A45" s="45">
        <v>20</v>
      </c>
      <c r="B45" s="4">
        <v>11</v>
      </c>
      <c r="C45" s="12">
        <v>3604671</v>
      </c>
      <c r="D45" s="4" t="s">
        <v>51</v>
      </c>
      <c r="E45" s="14" t="str">
        <f>IF([26]確認書!$H$4="","",IF(C45="","",[26]確認書!$H$4))</f>
        <v>KCJTA</v>
      </c>
      <c r="F45">
        <v>8.8000000000000007</v>
      </c>
    </row>
    <row r="46" spans="1:6">
      <c r="A46" s="15">
        <v>21</v>
      </c>
      <c r="B46" s="4">
        <v>28</v>
      </c>
      <c r="C46" s="24">
        <v>3604689</v>
      </c>
      <c r="D46" s="25" t="s">
        <v>404</v>
      </c>
      <c r="E46" s="26" t="str">
        <f>IF([12]確認書!$H$4="","",IF(C46="","",[12]確認書!$H$4))</f>
        <v>T-1インドアTS</v>
      </c>
      <c r="F46">
        <v>3.8</v>
      </c>
    </row>
    <row r="47" spans="1:6">
      <c r="A47" s="45">
        <v>22</v>
      </c>
      <c r="B47" s="4">
        <v>31</v>
      </c>
      <c r="C47" s="12">
        <v>3604775</v>
      </c>
      <c r="D47" s="4" t="s">
        <v>50</v>
      </c>
      <c r="E47" s="14" t="s">
        <v>35</v>
      </c>
      <c r="F47">
        <v>0</v>
      </c>
    </row>
    <row r="48" spans="1:6">
      <c r="A48" s="15">
        <v>23</v>
      </c>
      <c r="B48" s="4">
        <v>3</v>
      </c>
      <c r="C48" s="8">
        <v>3604710</v>
      </c>
      <c r="D48" s="6" t="s">
        <v>179</v>
      </c>
      <c r="E48" s="16" t="str">
        <f>IF([27]確認書!$H$4="","",IF(C48="","",[27]確認書!$H$4))</f>
        <v>TP波崎</v>
      </c>
      <c r="F48">
        <v>0</v>
      </c>
    </row>
    <row r="49" spans="1:6">
      <c r="A49" s="45">
        <v>24</v>
      </c>
      <c r="B49" s="4">
        <v>23</v>
      </c>
      <c r="C49" s="8">
        <v>3604744</v>
      </c>
      <c r="D49" s="6" t="s">
        <v>180</v>
      </c>
      <c r="E49" s="16" t="str">
        <f>IF([27]確認書!$H$4="","",IF(C49="","",[27]確認書!$H$4))</f>
        <v>TP波崎</v>
      </c>
      <c r="F49">
        <v>0</v>
      </c>
    </row>
    <row r="50" spans="1:6">
      <c r="A50" s="15">
        <v>25</v>
      </c>
      <c r="B50" s="4">
        <v>15</v>
      </c>
      <c r="C50" s="12">
        <v>3604774</v>
      </c>
      <c r="D50" s="4" t="s">
        <v>189</v>
      </c>
      <c r="E50" s="14" t="str">
        <f>IF([28]確認書!$H$4="","",IF(C50="","",[28]確認書!$H$4))</f>
        <v>日立多賀</v>
      </c>
      <c r="F50">
        <v>0</v>
      </c>
    </row>
    <row r="51" spans="1:6">
      <c r="A51" s="45">
        <v>26</v>
      </c>
      <c r="B51" s="4">
        <v>4</v>
      </c>
      <c r="C51" s="13">
        <v>3604770</v>
      </c>
      <c r="D51" s="4" t="s">
        <v>204</v>
      </c>
      <c r="E51" s="14" t="str">
        <f>IF([5]確認書!$H$4="","",IF(C51="","",[5]確認書!$H$4))</f>
        <v>大洗ビーチTC</v>
      </c>
      <c r="F51">
        <v>0</v>
      </c>
    </row>
    <row r="52" spans="1:6">
      <c r="A52" s="15">
        <v>27</v>
      </c>
      <c r="B52" s="4">
        <v>12</v>
      </c>
      <c r="C52" s="24">
        <v>3604753</v>
      </c>
      <c r="D52" s="25" t="s">
        <v>293</v>
      </c>
      <c r="E52" s="26" t="str">
        <f>IF([14]確認書!$H$4="","",IF(C52="","",[14]確認書!$H$4))</f>
        <v>ＮＪＴＣ</v>
      </c>
      <c r="F52">
        <v>0</v>
      </c>
    </row>
    <row r="53" spans="1:6">
      <c r="A53" s="45">
        <v>28</v>
      </c>
      <c r="B53" s="4">
        <v>10</v>
      </c>
      <c r="C53" s="24">
        <v>3604591</v>
      </c>
      <c r="D53" s="25" t="s">
        <v>294</v>
      </c>
      <c r="E53" s="26" t="str">
        <f>IF([14]確認書!$H$4="","",IF(C53="","",[14]確認書!$H$4))</f>
        <v>ＮＪＴＣ</v>
      </c>
      <c r="F53">
        <v>0</v>
      </c>
    </row>
    <row r="54" spans="1:6">
      <c r="A54" s="15">
        <v>29</v>
      </c>
      <c r="B54" s="4">
        <v>2</v>
      </c>
      <c r="C54" s="24">
        <v>3604794</v>
      </c>
      <c r="D54" s="25" t="s">
        <v>300</v>
      </c>
      <c r="E54" s="26" t="str">
        <f>IF([14]確認書!$H$4="","",IF(C54="","",[14]確認書!$H$4))</f>
        <v>ＮＪＴＣ</v>
      </c>
      <c r="F54">
        <v>0</v>
      </c>
    </row>
    <row r="55" spans="1:6">
      <c r="A55" s="45">
        <v>30</v>
      </c>
      <c r="B55" s="4">
        <v>18</v>
      </c>
      <c r="C55" s="24">
        <v>3604766</v>
      </c>
      <c r="D55" s="25" t="s">
        <v>333</v>
      </c>
      <c r="E55" s="26" t="str">
        <f>IF([17]確認書!$H$4="","",IF(C55="","",[17]確認書!$H$4))</f>
        <v>江戸取中</v>
      </c>
      <c r="F55">
        <v>0</v>
      </c>
    </row>
    <row r="56" spans="1:6">
      <c r="A56" s="15">
        <v>31</v>
      </c>
      <c r="B56" s="4">
        <v>32</v>
      </c>
      <c r="C56" s="24">
        <v>3604781</v>
      </c>
      <c r="D56" s="25" t="s">
        <v>363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5">
        <v>32</v>
      </c>
      <c r="B57" s="4">
        <v>6</v>
      </c>
      <c r="C57" s="24">
        <v>3604728</v>
      </c>
      <c r="D57" s="25" t="s">
        <v>364</v>
      </c>
      <c r="E57" s="26" t="str">
        <f>IF([8]確認書!$H$4="","",IF(C57="","",[8]確認書!$H$4))</f>
        <v>マス・ガイアＴＣ</v>
      </c>
      <c r="F57">
        <v>0</v>
      </c>
    </row>
  </sheetData>
  <sortState ref="A3:F57">
    <sortCondition descending="1" ref="F2"/>
  </sortState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8"/>
  <sheetViews>
    <sheetView workbookViewId="0">
      <selection activeCell="A3" sqref="A3:E3"/>
    </sheetView>
  </sheetViews>
  <sheetFormatPr defaultRowHeight="13.5"/>
  <cols>
    <col min="2" max="2" width="10.5" bestFit="1" customWidth="1"/>
    <col min="3" max="3" width="12.75" customWidth="1"/>
    <col min="4" max="4" width="4" customWidth="1"/>
    <col min="5" max="5" width="20.625" customWidth="1"/>
  </cols>
  <sheetData>
    <row r="1" spans="1:10" ht="14.25">
      <c r="A1" s="84" t="s">
        <v>436</v>
      </c>
      <c r="B1" s="102"/>
      <c r="C1" s="103"/>
      <c r="D1" s="103"/>
      <c r="E1" s="103"/>
      <c r="F1" s="86"/>
      <c r="G1" s="87"/>
      <c r="H1" s="87"/>
      <c r="I1" s="87"/>
      <c r="J1" s="101"/>
    </row>
    <row r="2" spans="1:10" ht="14.25">
      <c r="A2" s="84" t="s">
        <v>480</v>
      </c>
      <c r="B2" s="89"/>
      <c r="C2" s="126"/>
      <c r="D2" s="87"/>
      <c r="E2" s="126"/>
      <c r="F2" s="87"/>
      <c r="G2" s="87"/>
      <c r="H2" s="87"/>
      <c r="I2" s="87"/>
      <c r="J2" s="101"/>
    </row>
    <row r="3" spans="1:10">
      <c r="A3" s="386"/>
      <c r="B3" s="386"/>
      <c r="C3" s="386"/>
      <c r="D3" s="386"/>
      <c r="E3" s="386"/>
      <c r="F3" s="126"/>
      <c r="G3" s="128">
        <v>1</v>
      </c>
      <c r="H3" s="92" t="s">
        <v>481</v>
      </c>
      <c r="I3" s="92" t="s">
        <v>448</v>
      </c>
      <c r="J3" s="101"/>
    </row>
    <row r="4" spans="1:10">
      <c r="A4" s="89"/>
      <c r="B4" s="89"/>
      <c r="C4" s="126"/>
      <c r="D4" s="126"/>
      <c r="E4" s="126"/>
      <c r="F4" s="126"/>
      <c r="G4" s="90"/>
      <c r="H4" s="91"/>
      <c r="I4" s="91"/>
      <c r="J4" s="148"/>
    </row>
    <row r="5" spans="1:10">
      <c r="A5" s="384">
        <v>1</v>
      </c>
      <c r="B5" s="384">
        <f>VLOOKUP(A5,'14BS'!$B$26:$E$57,2,0)</f>
        <v>3604602</v>
      </c>
      <c r="C5" s="384" t="str">
        <f>VLOOKUP(A5,'14BS'!$B$26:$E$57,3,0)</f>
        <v>森　信光</v>
      </c>
      <c r="D5" s="385" t="s">
        <v>422</v>
      </c>
      <c r="E5" s="384" t="str">
        <f>VLOOKUP(A5,'14BS'!$B$26:$E$57,4,0)</f>
        <v>ＮＪＴＣ</v>
      </c>
      <c r="F5" s="385" t="s">
        <v>423</v>
      </c>
      <c r="G5" s="93"/>
      <c r="H5" s="87"/>
      <c r="I5" s="87"/>
      <c r="J5" s="101"/>
    </row>
    <row r="6" spans="1:10">
      <c r="A6" s="384"/>
      <c r="B6" s="384"/>
      <c r="C6" s="384"/>
      <c r="D6" s="385"/>
      <c r="E6" s="384"/>
      <c r="F6" s="385"/>
      <c r="G6" s="94"/>
      <c r="H6" s="95"/>
      <c r="I6" s="87"/>
      <c r="J6" s="101"/>
    </row>
    <row r="7" spans="1:10">
      <c r="A7" s="384">
        <v>2</v>
      </c>
      <c r="B7" s="384">
        <f>VLOOKUP(A7,'14BS'!$B$26:$E$57,2,0)</f>
        <v>3604794</v>
      </c>
      <c r="C7" s="384" t="str">
        <f>VLOOKUP(A7,'14BS'!$B$26:$E$57,3,0)</f>
        <v>熊田　哲也</v>
      </c>
      <c r="D7" s="385" t="s">
        <v>422</v>
      </c>
      <c r="E7" s="384" t="str">
        <f>VLOOKUP(A7,'14BS'!$B$26:$E$57,4,0)</f>
        <v>ＮＪＴＣ</v>
      </c>
      <c r="F7" s="385" t="s">
        <v>423</v>
      </c>
      <c r="G7" s="96"/>
      <c r="H7" s="94"/>
      <c r="I7" s="87"/>
      <c r="J7" s="101"/>
    </row>
    <row r="8" spans="1:10">
      <c r="A8" s="384"/>
      <c r="B8" s="384"/>
      <c r="C8" s="384"/>
      <c r="D8" s="385"/>
      <c r="E8" s="384"/>
      <c r="F8" s="385"/>
      <c r="G8" s="87"/>
      <c r="H8" s="97"/>
      <c r="I8" s="95"/>
      <c r="J8" s="397" t="s">
        <v>462</v>
      </c>
    </row>
    <row r="9" spans="1:10">
      <c r="A9" s="384">
        <v>3</v>
      </c>
      <c r="B9" s="384">
        <f>VLOOKUP(A9,'14BS'!$B$26:$E$57,2,0)</f>
        <v>3604710</v>
      </c>
      <c r="C9" s="384" t="str">
        <f>VLOOKUP(A9,'14BS'!$B$26:$E$57,3,0)</f>
        <v>塙　聖矢</v>
      </c>
      <c r="D9" s="385" t="s">
        <v>422</v>
      </c>
      <c r="E9" s="384" t="str">
        <f>VLOOKUP(A9,'14BS'!$B$26:$E$57,4,0)</f>
        <v>TP波崎</v>
      </c>
      <c r="F9" s="385" t="s">
        <v>423</v>
      </c>
      <c r="G9" s="93"/>
      <c r="H9" s="97"/>
      <c r="I9" s="100"/>
      <c r="J9" s="397"/>
    </row>
    <row r="10" spans="1:10">
      <c r="A10" s="384"/>
      <c r="B10" s="384"/>
      <c r="C10" s="384"/>
      <c r="D10" s="385"/>
      <c r="E10" s="384"/>
      <c r="F10" s="385"/>
      <c r="G10" s="94"/>
      <c r="H10" s="98"/>
      <c r="I10" s="101"/>
      <c r="J10" s="101"/>
    </row>
    <row r="11" spans="1:10">
      <c r="A11" s="384">
        <v>4</v>
      </c>
      <c r="B11" s="384">
        <f>VLOOKUP(A11,'14BS'!$B$26:$E$57,2,0)</f>
        <v>3604770</v>
      </c>
      <c r="C11" s="384" t="str">
        <f>VLOOKUP(A11,'14BS'!$B$26:$E$57,3,0)</f>
        <v>太田　快晴</v>
      </c>
      <c r="D11" s="385" t="s">
        <v>422</v>
      </c>
      <c r="E11" s="384" t="str">
        <f>VLOOKUP(A11,'14BS'!$B$26:$E$57,4,0)</f>
        <v>大洗ビーチTC</v>
      </c>
      <c r="F11" s="385" t="s">
        <v>423</v>
      </c>
      <c r="G11" s="96"/>
      <c r="H11" s="87"/>
      <c r="I11" s="397"/>
      <c r="J11" s="101"/>
    </row>
    <row r="12" spans="1:10">
      <c r="A12" s="384"/>
      <c r="B12" s="384"/>
      <c r="C12" s="384"/>
      <c r="D12" s="385"/>
      <c r="E12" s="384"/>
      <c r="F12" s="385"/>
      <c r="G12" s="87"/>
      <c r="H12" s="87"/>
      <c r="I12" s="397"/>
      <c r="J12" s="101"/>
    </row>
    <row r="13" spans="1:10">
      <c r="A13" s="384">
        <v>5</v>
      </c>
      <c r="B13" s="384">
        <f>VLOOKUP(A13,'14BS'!$B$26:$E$57,2,0)</f>
        <v>3604579</v>
      </c>
      <c r="C13" s="384" t="str">
        <f>VLOOKUP(A13,'14BS'!$B$26:$E$57,3,0)</f>
        <v>小松﨑　陸</v>
      </c>
      <c r="D13" s="385" t="s">
        <v>422</v>
      </c>
      <c r="E13" s="384" t="str">
        <f>VLOOKUP(A13,'14BS'!$B$26:$E$57,4,0)</f>
        <v>大洗ビーチTC</v>
      </c>
      <c r="F13" s="385" t="s">
        <v>423</v>
      </c>
      <c r="G13" s="93"/>
      <c r="H13" s="87"/>
      <c r="I13" s="397"/>
      <c r="J13" s="101"/>
    </row>
    <row r="14" spans="1:10">
      <c r="A14" s="384"/>
      <c r="B14" s="384"/>
      <c r="C14" s="384"/>
      <c r="D14" s="385"/>
      <c r="E14" s="384"/>
      <c r="F14" s="385"/>
      <c r="G14" s="94"/>
      <c r="H14" s="95"/>
      <c r="I14" s="397"/>
      <c r="J14" s="101"/>
    </row>
    <row r="15" spans="1:10">
      <c r="A15" s="384">
        <v>6</v>
      </c>
      <c r="B15" s="384">
        <f>VLOOKUP(A15,'14BS'!$B$26:$E$57,2,0)</f>
        <v>3604728</v>
      </c>
      <c r="C15" s="384" t="str">
        <f>VLOOKUP(A15,'14BS'!$B$26:$E$57,3,0)</f>
        <v>宮崎　亘悦</v>
      </c>
      <c r="D15" s="385" t="s">
        <v>422</v>
      </c>
      <c r="E15" s="384" t="str">
        <f>VLOOKUP(A15,'14BS'!$B$26:$E$57,4,0)</f>
        <v>マス・ガイアＴＣ</v>
      </c>
      <c r="F15" s="385" t="s">
        <v>423</v>
      </c>
      <c r="G15" s="96"/>
      <c r="H15" s="87"/>
      <c r="I15" s="149"/>
      <c r="J15" s="101"/>
    </row>
    <row r="16" spans="1:10">
      <c r="A16" s="384"/>
      <c r="B16" s="384"/>
      <c r="C16" s="384"/>
      <c r="D16" s="385"/>
      <c r="E16" s="384"/>
      <c r="F16" s="385"/>
      <c r="G16" s="87"/>
      <c r="H16" s="97"/>
      <c r="I16" s="95"/>
      <c r="J16" s="397" t="s">
        <v>478</v>
      </c>
    </row>
    <row r="17" spans="1:10">
      <c r="A17" s="384">
        <v>7</v>
      </c>
      <c r="B17" s="384">
        <f>VLOOKUP(A17,'14BS'!$B$26:$E$57,2,0)</f>
        <v>3604735</v>
      </c>
      <c r="C17" s="384" t="str">
        <f>VLOOKUP(A17,'14BS'!$B$26:$E$57,3,0)</f>
        <v>渡邊　湧野</v>
      </c>
      <c r="D17" s="385" t="s">
        <v>422</v>
      </c>
      <c r="E17" s="384" t="str">
        <f>VLOOKUP(A17,'14BS'!$B$26:$E$57,4,0)</f>
        <v>ＮＪＴＣ</v>
      </c>
      <c r="F17" s="385" t="s">
        <v>423</v>
      </c>
      <c r="G17" s="93"/>
      <c r="H17" s="97"/>
      <c r="I17" s="87"/>
      <c r="J17" s="397"/>
    </row>
    <row r="18" spans="1:10">
      <c r="A18" s="384"/>
      <c r="B18" s="384"/>
      <c r="C18" s="384"/>
      <c r="D18" s="385"/>
      <c r="E18" s="384"/>
      <c r="F18" s="385"/>
      <c r="G18" s="94"/>
      <c r="H18" s="98"/>
      <c r="I18" s="87"/>
      <c r="J18" s="101"/>
    </row>
    <row r="19" spans="1:10">
      <c r="A19" s="384">
        <v>8</v>
      </c>
      <c r="B19" s="384">
        <f>VLOOKUP(A19,'14BS'!$B$26:$E$57,2,0)</f>
        <v>3604634</v>
      </c>
      <c r="C19" s="384" t="str">
        <f>VLOOKUP(A19,'14BS'!$B$26:$E$57,3,0)</f>
        <v>清水　敦翔</v>
      </c>
      <c r="D19" s="385" t="s">
        <v>422</v>
      </c>
      <c r="E19" s="384" t="str">
        <f>VLOOKUP(A19,'14BS'!$B$26:$E$57,4,0)</f>
        <v>エースTA</v>
      </c>
      <c r="F19" s="385" t="s">
        <v>423</v>
      </c>
      <c r="G19" s="96"/>
      <c r="H19" s="87"/>
      <c r="I19" s="87"/>
      <c r="J19" s="101"/>
    </row>
    <row r="20" spans="1:10">
      <c r="A20" s="384"/>
      <c r="B20" s="384"/>
      <c r="C20" s="384"/>
      <c r="D20" s="385"/>
      <c r="E20" s="384"/>
      <c r="F20" s="385"/>
      <c r="G20" s="87"/>
      <c r="H20" s="87"/>
      <c r="I20" s="87"/>
      <c r="J20" s="101"/>
    </row>
    <row r="21" spans="1:10">
      <c r="A21" s="384">
        <v>9</v>
      </c>
      <c r="B21" s="384">
        <f>VLOOKUP(A21,'14BS'!$B$26:$E$57,2,0)</f>
        <v>3604571</v>
      </c>
      <c r="C21" s="384" t="str">
        <f>VLOOKUP(A21,'14BS'!$B$26:$E$57,3,0)</f>
        <v>谷井　凱斗</v>
      </c>
      <c r="D21" s="385" t="s">
        <v>422</v>
      </c>
      <c r="E21" s="400" t="str">
        <f>VLOOKUP(A21,'14BS'!$B$26:$E$57,4,0)</f>
        <v>Ｆｕｎ　ｔｏ　Ｔｅｎｎｉｓ</v>
      </c>
      <c r="F21" s="385" t="s">
        <v>423</v>
      </c>
      <c r="G21" s="93"/>
      <c r="H21" s="87"/>
      <c r="I21" s="87"/>
      <c r="J21" s="101"/>
    </row>
    <row r="22" spans="1:10">
      <c r="A22" s="384"/>
      <c r="B22" s="384"/>
      <c r="C22" s="384"/>
      <c r="D22" s="385"/>
      <c r="E22" s="400"/>
      <c r="F22" s="385"/>
      <c r="G22" s="94"/>
      <c r="H22" s="95"/>
      <c r="I22" s="87"/>
      <c r="J22" s="101"/>
    </row>
    <row r="23" spans="1:10">
      <c r="A23" s="384">
        <v>10</v>
      </c>
      <c r="B23" s="384">
        <f>VLOOKUP(A23,'14BS'!$B$26:$E$57,2,0)</f>
        <v>3604591</v>
      </c>
      <c r="C23" s="384" t="str">
        <f>VLOOKUP(A23,'14BS'!$B$26:$E$57,3,0)</f>
        <v>関　力空</v>
      </c>
      <c r="D23" s="385" t="s">
        <v>422</v>
      </c>
      <c r="E23" s="384" t="str">
        <f>VLOOKUP(A23,'14BS'!$B$26:$E$57,4,0)</f>
        <v>ＮＪＴＣ</v>
      </c>
      <c r="F23" s="385" t="s">
        <v>423</v>
      </c>
      <c r="G23" s="96"/>
      <c r="H23" s="94"/>
      <c r="I23" s="87"/>
      <c r="J23" s="101"/>
    </row>
    <row r="24" spans="1:10">
      <c r="A24" s="384"/>
      <c r="B24" s="384"/>
      <c r="C24" s="384"/>
      <c r="D24" s="385"/>
      <c r="E24" s="384"/>
      <c r="F24" s="385"/>
      <c r="G24" s="87"/>
      <c r="H24" s="97"/>
      <c r="I24" s="95"/>
      <c r="J24" s="397" t="s">
        <v>466</v>
      </c>
    </row>
    <row r="25" spans="1:10">
      <c r="A25" s="384">
        <v>11</v>
      </c>
      <c r="B25" s="384">
        <f>VLOOKUP(A25,'14BS'!$B$26:$E$57,2,0)</f>
        <v>3604671</v>
      </c>
      <c r="C25" s="384" t="str">
        <f>VLOOKUP(A25,'14BS'!$B$26:$E$57,3,0)</f>
        <v>飯島　崇裕</v>
      </c>
      <c r="D25" s="385" t="s">
        <v>422</v>
      </c>
      <c r="E25" s="384" t="str">
        <f>VLOOKUP(A25,'14BS'!$B$26:$E$57,4,0)</f>
        <v>KCJTA</v>
      </c>
      <c r="F25" s="385" t="s">
        <v>423</v>
      </c>
      <c r="G25" s="93"/>
      <c r="H25" s="97"/>
      <c r="I25" s="100"/>
      <c r="J25" s="397"/>
    </row>
    <row r="26" spans="1:10">
      <c r="A26" s="384"/>
      <c r="B26" s="384"/>
      <c r="C26" s="384"/>
      <c r="D26" s="385"/>
      <c r="E26" s="384"/>
      <c r="F26" s="385"/>
      <c r="G26" s="94"/>
      <c r="H26" s="98"/>
      <c r="I26" s="101"/>
      <c r="J26" s="101"/>
    </row>
    <row r="27" spans="1:10">
      <c r="A27" s="384">
        <v>12</v>
      </c>
      <c r="B27" s="384">
        <f>VLOOKUP(A27,'14BS'!$B$26:$E$57,2,0)</f>
        <v>3604753</v>
      </c>
      <c r="C27" s="384" t="str">
        <f>VLOOKUP(A27,'14BS'!$B$26:$E$57,3,0)</f>
        <v>岡田　陽彦</v>
      </c>
      <c r="D27" s="385" t="s">
        <v>422</v>
      </c>
      <c r="E27" s="384" t="str">
        <f>VLOOKUP(A27,'14BS'!$B$26:$E$57,4,0)</f>
        <v>ＮＪＴＣ</v>
      </c>
      <c r="F27" s="385" t="s">
        <v>423</v>
      </c>
      <c r="G27" s="96"/>
      <c r="H27" s="87"/>
      <c r="I27" s="397"/>
      <c r="J27" s="101"/>
    </row>
    <row r="28" spans="1:10">
      <c r="A28" s="384"/>
      <c r="B28" s="384"/>
      <c r="C28" s="384"/>
      <c r="D28" s="385"/>
      <c r="E28" s="384"/>
      <c r="F28" s="385"/>
      <c r="G28" s="87"/>
      <c r="H28" s="87"/>
      <c r="I28" s="397"/>
      <c r="J28" s="101"/>
    </row>
    <row r="29" spans="1:10">
      <c r="A29" s="384">
        <v>13</v>
      </c>
      <c r="B29" s="384">
        <f>VLOOKUP(A29,'14BS'!$B$26:$E$57,2,0)</f>
        <v>3604293</v>
      </c>
      <c r="C29" s="384" t="str">
        <f>VLOOKUP(A29,'14BS'!$B$26:$E$57,3,0)</f>
        <v>神谷　祐太郎</v>
      </c>
      <c r="D29" s="385" t="s">
        <v>422</v>
      </c>
      <c r="E29" s="384" t="str">
        <f>VLOOKUP(A29,'14BS'!$B$26:$E$57,4,0)</f>
        <v>江戸取中</v>
      </c>
      <c r="F29" s="385" t="s">
        <v>423</v>
      </c>
      <c r="G29" s="93"/>
      <c r="H29" s="87"/>
      <c r="I29" s="397"/>
      <c r="J29" s="101"/>
    </row>
    <row r="30" spans="1:10">
      <c r="A30" s="384"/>
      <c r="B30" s="384"/>
      <c r="C30" s="384"/>
      <c r="D30" s="385"/>
      <c r="E30" s="384"/>
      <c r="F30" s="385"/>
      <c r="G30" s="94"/>
      <c r="H30" s="95"/>
      <c r="I30" s="397"/>
      <c r="J30" s="101"/>
    </row>
    <row r="31" spans="1:10">
      <c r="A31" s="384">
        <v>14</v>
      </c>
      <c r="B31" s="384">
        <f>VLOOKUP(A31,'14BS'!$B$26:$E$57,2,0)</f>
        <v>3604596</v>
      </c>
      <c r="C31" s="384" t="str">
        <f>VLOOKUP(A31,'14BS'!$B$26:$E$57,3,0)</f>
        <v>野田　阿育</v>
      </c>
      <c r="D31" s="385" t="s">
        <v>422</v>
      </c>
      <c r="E31" s="384" t="str">
        <f>VLOOKUP(A31,'14BS'!$B$26:$E$57,4,0)</f>
        <v>ＮＪＴＣ</v>
      </c>
      <c r="F31" s="385" t="s">
        <v>423</v>
      </c>
      <c r="G31" s="96"/>
      <c r="H31" s="87"/>
      <c r="I31" s="149"/>
      <c r="J31" s="101"/>
    </row>
    <row r="32" spans="1:10">
      <c r="A32" s="384"/>
      <c r="B32" s="384"/>
      <c r="C32" s="384"/>
      <c r="D32" s="385"/>
      <c r="E32" s="384"/>
      <c r="F32" s="385"/>
      <c r="G32" s="87"/>
      <c r="H32" s="97"/>
      <c r="I32" s="95"/>
      <c r="J32" s="397" t="s">
        <v>463</v>
      </c>
    </row>
    <row r="33" spans="1:10">
      <c r="A33" s="384">
        <v>15</v>
      </c>
      <c r="B33" s="384">
        <f>VLOOKUP(A33,'14BS'!$B$26:$E$57,2,0)</f>
        <v>3604774</v>
      </c>
      <c r="C33" s="384" t="str">
        <f>VLOOKUP(A33,'14BS'!$B$26:$E$57,3,0)</f>
        <v>寺山　彬叡</v>
      </c>
      <c r="D33" s="385" t="s">
        <v>422</v>
      </c>
      <c r="E33" s="384" t="str">
        <f>VLOOKUP(A33,'14BS'!$B$26:$E$57,4,0)</f>
        <v>日立多賀</v>
      </c>
      <c r="F33" s="385" t="s">
        <v>423</v>
      </c>
      <c r="G33" s="93"/>
      <c r="H33" s="97"/>
      <c r="I33" s="87"/>
      <c r="J33" s="397"/>
    </row>
    <row r="34" spans="1:10">
      <c r="A34" s="384"/>
      <c r="B34" s="384"/>
      <c r="C34" s="384"/>
      <c r="D34" s="385"/>
      <c r="E34" s="384"/>
      <c r="F34" s="385"/>
      <c r="G34" s="94"/>
      <c r="H34" s="98"/>
      <c r="I34" s="87"/>
      <c r="J34" s="101"/>
    </row>
    <row r="35" spans="1:10">
      <c r="A35" s="384">
        <v>16</v>
      </c>
      <c r="B35" s="384">
        <f>VLOOKUP(A35,'14BS'!$B$26:$E$57,2,0)</f>
        <v>3604504</v>
      </c>
      <c r="C35" s="384" t="str">
        <f>VLOOKUP(A35,'14BS'!$B$26:$E$57,3,0)</f>
        <v>山岸　大晟</v>
      </c>
      <c r="D35" s="385" t="s">
        <v>422</v>
      </c>
      <c r="E35" s="384" t="str">
        <f>VLOOKUP(A35,'14BS'!$B$26:$E$57,4,0)</f>
        <v>三笠TS</v>
      </c>
      <c r="F35" s="385" t="s">
        <v>423</v>
      </c>
      <c r="G35" s="96"/>
      <c r="H35" s="87"/>
      <c r="I35" s="87"/>
      <c r="J35" s="101"/>
    </row>
    <row r="36" spans="1:10">
      <c r="A36" s="384"/>
      <c r="B36" s="384"/>
      <c r="C36" s="384"/>
      <c r="D36" s="385"/>
      <c r="E36" s="384"/>
      <c r="F36" s="385"/>
      <c r="G36" s="87"/>
      <c r="H36" s="87"/>
      <c r="I36" s="87"/>
      <c r="J36" s="101"/>
    </row>
    <row r="37" spans="1:10">
      <c r="A37" s="384">
        <v>17</v>
      </c>
      <c r="B37" s="384">
        <f>VLOOKUP(A37,'14BS'!$B$26:$E$57,2,0)</f>
        <v>3604667</v>
      </c>
      <c r="C37" s="384" t="str">
        <f>VLOOKUP(A37,'14BS'!$B$26:$E$57,3,0)</f>
        <v>齋藤　新</v>
      </c>
      <c r="D37" s="385" t="s">
        <v>422</v>
      </c>
      <c r="E37" s="384" t="str">
        <f>VLOOKUP(A37,'14BS'!$B$26:$E$57,4,0)</f>
        <v>CSJ</v>
      </c>
      <c r="F37" s="385" t="s">
        <v>423</v>
      </c>
      <c r="G37" s="87"/>
      <c r="H37" s="87"/>
      <c r="I37" s="87"/>
      <c r="J37" s="101"/>
    </row>
    <row r="38" spans="1:10">
      <c r="A38" s="384"/>
      <c r="B38" s="384"/>
      <c r="C38" s="384"/>
      <c r="D38" s="385"/>
      <c r="E38" s="384"/>
      <c r="F38" s="385"/>
      <c r="G38" s="94"/>
      <c r="H38" s="95"/>
      <c r="I38" s="87"/>
      <c r="J38" s="101"/>
    </row>
    <row r="39" spans="1:10">
      <c r="A39" s="384">
        <v>18</v>
      </c>
      <c r="B39" s="384">
        <f>VLOOKUP(A39,'14BS'!$B$26:$E$57,2,0)</f>
        <v>3604766</v>
      </c>
      <c r="C39" s="384" t="str">
        <f>VLOOKUP(A39,'14BS'!$B$26:$E$57,3,0)</f>
        <v>門脇　慶</v>
      </c>
      <c r="D39" s="385" t="s">
        <v>422</v>
      </c>
      <c r="E39" s="384" t="str">
        <f>VLOOKUP(A39,'14BS'!$B$26:$E$57,4,0)</f>
        <v>江戸取中</v>
      </c>
      <c r="F39" s="385" t="s">
        <v>423</v>
      </c>
      <c r="G39" s="96"/>
      <c r="H39" s="94"/>
      <c r="I39" s="87"/>
      <c r="J39" s="101"/>
    </row>
    <row r="40" spans="1:10">
      <c r="A40" s="384"/>
      <c r="B40" s="384"/>
      <c r="C40" s="384"/>
      <c r="D40" s="385"/>
      <c r="E40" s="384"/>
      <c r="F40" s="385"/>
      <c r="G40" s="87"/>
      <c r="H40" s="97"/>
      <c r="I40" s="95"/>
      <c r="J40" s="397" t="s">
        <v>465</v>
      </c>
    </row>
    <row r="41" spans="1:10">
      <c r="A41" s="384">
        <v>19</v>
      </c>
      <c r="B41" s="384">
        <f>VLOOKUP(A41,'14BS'!$B$26:$E$57,2,0)</f>
        <v>3604673</v>
      </c>
      <c r="C41" s="384" t="str">
        <f>VLOOKUP(A41,'14BS'!$B$26:$E$57,3,0)</f>
        <v>後藤　魁士</v>
      </c>
      <c r="D41" s="385" t="s">
        <v>422</v>
      </c>
      <c r="E41" s="384" t="str">
        <f>VLOOKUP(A41,'14BS'!$B$26:$E$57,4,0)</f>
        <v>大洗ビーチTC</v>
      </c>
      <c r="F41" s="385" t="s">
        <v>423</v>
      </c>
      <c r="G41" s="93"/>
      <c r="H41" s="97"/>
      <c r="I41" s="100"/>
      <c r="J41" s="397"/>
    </row>
    <row r="42" spans="1:10">
      <c r="A42" s="384"/>
      <c r="B42" s="384"/>
      <c r="C42" s="384"/>
      <c r="D42" s="385"/>
      <c r="E42" s="384"/>
      <c r="F42" s="385"/>
      <c r="G42" s="94"/>
      <c r="H42" s="98"/>
      <c r="I42" s="101"/>
      <c r="J42" s="101"/>
    </row>
    <row r="43" spans="1:10">
      <c r="A43" s="384">
        <v>20</v>
      </c>
      <c r="B43" s="384">
        <f>VLOOKUP(A43,'14BS'!$B$26:$E$57,2,0)</f>
        <v>3604528</v>
      </c>
      <c r="C43" s="384" t="str">
        <f>VLOOKUP(A43,'14BS'!$B$26:$E$57,3,0)</f>
        <v>軽部　紘大</v>
      </c>
      <c r="D43" s="385" t="s">
        <v>422</v>
      </c>
      <c r="E43" s="384" t="str">
        <f>VLOOKUP(A43,'14BS'!$B$26:$E$57,4,0)</f>
        <v>ＮＪＴＣ</v>
      </c>
      <c r="F43" s="385" t="s">
        <v>423</v>
      </c>
      <c r="G43" s="96"/>
      <c r="H43" s="87"/>
      <c r="I43" s="397"/>
      <c r="J43" s="101"/>
    </row>
    <row r="44" spans="1:10">
      <c r="A44" s="384"/>
      <c r="B44" s="384"/>
      <c r="C44" s="384"/>
      <c r="D44" s="385"/>
      <c r="E44" s="384"/>
      <c r="F44" s="385"/>
      <c r="G44" s="87"/>
      <c r="H44" s="87"/>
      <c r="I44" s="397"/>
      <c r="J44" s="101"/>
    </row>
    <row r="45" spans="1:10">
      <c r="A45" s="384">
        <v>21</v>
      </c>
      <c r="B45" s="384">
        <f>VLOOKUP(A45,'14BS'!$B$26:$E$57,2,0)</f>
        <v>3604640</v>
      </c>
      <c r="C45" s="384" t="str">
        <f>VLOOKUP(A45,'14BS'!$B$26:$E$57,3,0)</f>
        <v>園山　嘉秀</v>
      </c>
      <c r="D45" s="385" t="s">
        <v>422</v>
      </c>
      <c r="E45" s="384" t="str">
        <f>VLOOKUP(A45,'14BS'!$B$26:$E$57,4,0)</f>
        <v>大洗ビーチTC</v>
      </c>
      <c r="F45" s="385" t="s">
        <v>423</v>
      </c>
      <c r="G45" s="93"/>
      <c r="H45" s="87"/>
      <c r="I45" s="397"/>
      <c r="J45" s="101"/>
    </row>
    <row r="46" spans="1:10">
      <c r="A46" s="384"/>
      <c r="B46" s="384"/>
      <c r="C46" s="384"/>
      <c r="D46" s="385"/>
      <c r="E46" s="384"/>
      <c r="F46" s="385"/>
      <c r="G46" s="94"/>
      <c r="H46" s="95"/>
      <c r="I46" s="397"/>
      <c r="J46" s="101"/>
    </row>
    <row r="47" spans="1:10">
      <c r="A47" s="384">
        <v>22</v>
      </c>
      <c r="B47" s="384">
        <f>VLOOKUP(A47,'14BS'!$B$26:$E$57,2,0)</f>
        <v>3604708</v>
      </c>
      <c r="C47" s="384" t="str">
        <f>VLOOKUP(A47,'14BS'!$B$26:$E$57,3,0)</f>
        <v>永作　蓮</v>
      </c>
      <c r="D47" s="385" t="s">
        <v>422</v>
      </c>
      <c r="E47" s="384" t="str">
        <f>VLOOKUP(A47,'14BS'!$B$26:$E$57,4,0)</f>
        <v>ABC　TA</v>
      </c>
      <c r="F47" s="385" t="s">
        <v>423</v>
      </c>
      <c r="G47" s="96"/>
      <c r="H47" s="87"/>
      <c r="I47" s="149"/>
      <c r="J47" s="101"/>
    </row>
    <row r="48" spans="1:10">
      <c r="A48" s="384"/>
      <c r="B48" s="384"/>
      <c r="C48" s="384"/>
      <c r="D48" s="385"/>
      <c r="E48" s="384"/>
      <c r="F48" s="385"/>
      <c r="G48" s="87"/>
      <c r="H48" s="97"/>
      <c r="I48" s="95"/>
      <c r="J48" s="397" t="s">
        <v>467</v>
      </c>
    </row>
    <row r="49" spans="1:10">
      <c r="A49" s="384">
        <v>23</v>
      </c>
      <c r="B49" s="384">
        <f>VLOOKUP(A49,'14BS'!$B$26:$E$57,2,0)</f>
        <v>3604744</v>
      </c>
      <c r="C49" s="384" t="str">
        <f>VLOOKUP(A49,'14BS'!$B$26:$E$57,3,0)</f>
        <v>吉川　和秀</v>
      </c>
      <c r="D49" s="385" t="s">
        <v>422</v>
      </c>
      <c r="E49" s="384" t="str">
        <f>VLOOKUP(A49,'14BS'!$B$26:$E$57,4,0)</f>
        <v>TP波崎</v>
      </c>
      <c r="F49" s="385" t="s">
        <v>423</v>
      </c>
      <c r="G49" s="93"/>
      <c r="H49" s="97"/>
      <c r="I49" s="87"/>
      <c r="J49" s="397"/>
    </row>
    <row r="50" spans="1:10">
      <c r="A50" s="384"/>
      <c r="B50" s="384"/>
      <c r="C50" s="384"/>
      <c r="D50" s="385"/>
      <c r="E50" s="384"/>
      <c r="F50" s="385"/>
      <c r="G50" s="94"/>
      <c r="H50" s="98"/>
      <c r="I50" s="87"/>
      <c r="J50" s="101"/>
    </row>
    <row r="51" spans="1:10">
      <c r="A51" s="384">
        <v>24</v>
      </c>
      <c r="B51" s="384">
        <f>VLOOKUP(A51,'14BS'!$B$26:$E$57,2,0)</f>
        <v>3604662</v>
      </c>
      <c r="C51" s="384" t="str">
        <f>VLOOKUP(A51,'14BS'!$B$26:$E$57,3,0)</f>
        <v>鈴木　悠斗</v>
      </c>
      <c r="D51" s="385" t="s">
        <v>422</v>
      </c>
      <c r="E51" s="384" t="str">
        <f>VLOOKUP(A51,'14BS'!$B$26:$E$57,4,0)</f>
        <v>神栖TI-Cube</v>
      </c>
      <c r="F51" s="385" t="s">
        <v>423</v>
      </c>
      <c r="G51" s="96"/>
      <c r="H51" s="87"/>
      <c r="I51" s="87"/>
      <c r="J51" s="101"/>
    </row>
    <row r="52" spans="1:10">
      <c r="A52" s="384"/>
      <c r="B52" s="384"/>
      <c r="C52" s="384"/>
      <c r="D52" s="385"/>
      <c r="E52" s="384"/>
      <c r="F52" s="385"/>
      <c r="G52" s="87"/>
      <c r="H52" s="87"/>
      <c r="I52" s="87"/>
      <c r="J52" s="101"/>
    </row>
    <row r="53" spans="1:10">
      <c r="A53" s="384">
        <v>25</v>
      </c>
      <c r="B53" s="384">
        <f>VLOOKUP(A53,'14BS'!$B$26:$E$57,2,0)</f>
        <v>3604711</v>
      </c>
      <c r="C53" s="384" t="str">
        <f>VLOOKUP(A53,'14BS'!$B$26:$E$57,3,0)</f>
        <v>吉田　健</v>
      </c>
      <c r="D53" s="385" t="s">
        <v>422</v>
      </c>
      <c r="E53" s="384" t="str">
        <f>VLOOKUP(A53,'14BS'!$B$26:$E$57,4,0)</f>
        <v>ＮＪＴＣ</v>
      </c>
      <c r="F53" s="385" t="s">
        <v>423</v>
      </c>
      <c r="G53" s="87"/>
      <c r="H53" s="87"/>
      <c r="I53" s="87"/>
      <c r="J53" s="101"/>
    </row>
    <row r="54" spans="1:10">
      <c r="A54" s="384"/>
      <c r="B54" s="384"/>
      <c r="C54" s="384"/>
      <c r="D54" s="385"/>
      <c r="E54" s="384"/>
      <c r="F54" s="385"/>
      <c r="G54" s="94"/>
      <c r="H54" s="95"/>
      <c r="I54" s="87"/>
      <c r="J54" s="101"/>
    </row>
    <row r="55" spans="1:10">
      <c r="A55" s="384">
        <v>26</v>
      </c>
      <c r="B55" s="384">
        <f>VLOOKUP(A55,'14BS'!$B$26:$E$57,2,0)</f>
        <v>3604609</v>
      </c>
      <c r="C55" s="384" t="str">
        <f>VLOOKUP(A55,'14BS'!$B$26:$E$57,3,0)</f>
        <v>白井大輔</v>
      </c>
      <c r="D55" s="385" t="s">
        <v>422</v>
      </c>
      <c r="E55" s="384" t="str">
        <f>VLOOKUP(A55,'14BS'!$B$26:$E$57,4,0)</f>
        <v>水戸グリーン</v>
      </c>
      <c r="F55" s="385" t="s">
        <v>423</v>
      </c>
      <c r="G55" s="96"/>
      <c r="H55" s="94"/>
      <c r="I55" s="87"/>
      <c r="J55" s="101"/>
    </row>
    <row r="56" spans="1:10">
      <c r="A56" s="384"/>
      <c r="B56" s="384"/>
      <c r="C56" s="384"/>
      <c r="D56" s="385"/>
      <c r="E56" s="384"/>
      <c r="F56" s="385"/>
      <c r="G56" s="87"/>
      <c r="H56" s="97"/>
      <c r="I56" s="95"/>
      <c r="J56" s="397" t="s">
        <v>474</v>
      </c>
    </row>
    <row r="57" spans="1:10">
      <c r="A57" s="384">
        <v>27</v>
      </c>
      <c r="B57" s="384">
        <f>VLOOKUP(A57,'14BS'!$B$26:$E$57,2,0)</f>
        <v>3604589</v>
      </c>
      <c r="C57" s="384" t="str">
        <f>VLOOKUP(A57,'14BS'!$B$26:$E$57,3,0)</f>
        <v>清野　翔大</v>
      </c>
      <c r="D57" s="385" t="s">
        <v>422</v>
      </c>
      <c r="E57" s="384" t="str">
        <f>VLOOKUP(A57,'14BS'!$B$26:$E$57,4,0)</f>
        <v>エースTA</v>
      </c>
      <c r="F57" s="385" t="s">
        <v>423</v>
      </c>
      <c r="G57" s="93"/>
      <c r="H57" s="97"/>
      <c r="I57" s="100"/>
      <c r="J57" s="397"/>
    </row>
    <row r="58" spans="1:10">
      <c r="A58" s="384"/>
      <c r="B58" s="384"/>
      <c r="C58" s="384"/>
      <c r="D58" s="385"/>
      <c r="E58" s="384"/>
      <c r="F58" s="385"/>
      <c r="G58" s="94"/>
      <c r="H58" s="98"/>
      <c r="I58" s="101"/>
      <c r="J58" s="56"/>
    </row>
    <row r="59" spans="1:10">
      <c r="A59" s="384">
        <v>28</v>
      </c>
      <c r="B59" s="384">
        <f>VLOOKUP(A59,'14BS'!$B$26:$E$57,2,0)</f>
        <v>3604689</v>
      </c>
      <c r="C59" s="384" t="str">
        <f>VLOOKUP(A59,'14BS'!$B$26:$E$57,3,0)</f>
        <v>石原　悟雄</v>
      </c>
      <c r="D59" s="385" t="s">
        <v>422</v>
      </c>
      <c r="E59" s="384" t="str">
        <f>VLOOKUP(A59,'14BS'!$B$26:$E$57,4,0)</f>
        <v>T-1インドアTS</v>
      </c>
      <c r="F59" s="385" t="s">
        <v>423</v>
      </c>
      <c r="G59" s="96"/>
      <c r="H59" s="87"/>
      <c r="I59" s="150"/>
      <c r="J59" s="56"/>
    </row>
    <row r="60" spans="1:10">
      <c r="A60" s="384"/>
      <c r="B60" s="384"/>
      <c r="C60" s="384"/>
      <c r="D60" s="385"/>
      <c r="E60" s="384"/>
      <c r="F60" s="385"/>
      <c r="G60" s="87"/>
      <c r="H60" s="87"/>
      <c r="I60" s="150"/>
      <c r="J60" s="56"/>
    </row>
    <row r="61" spans="1:10">
      <c r="A61" s="384">
        <v>29</v>
      </c>
      <c r="B61" s="384">
        <f>VLOOKUP(A61,'14BS'!$B$26:$E$57,2,0)</f>
        <v>3604701</v>
      </c>
      <c r="C61" s="384" t="str">
        <f>VLOOKUP(A61,'14BS'!$B$26:$E$57,3,0)</f>
        <v>小林　拓心</v>
      </c>
      <c r="D61" s="385" t="s">
        <v>422</v>
      </c>
      <c r="E61" s="384" t="str">
        <f>VLOOKUP(A61,'14BS'!$B$26:$E$57,4,0)</f>
        <v>守谷ＴＣ</v>
      </c>
      <c r="F61" s="385" t="s">
        <v>423</v>
      </c>
      <c r="G61" s="87"/>
      <c r="H61" s="87"/>
      <c r="I61" s="87"/>
      <c r="J61" s="101"/>
    </row>
    <row r="62" spans="1:10">
      <c r="A62" s="384"/>
      <c r="B62" s="384"/>
      <c r="C62" s="384"/>
      <c r="D62" s="385"/>
      <c r="E62" s="384"/>
      <c r="F62" s="385"/>
      <c r="G62" s="94"/>
      <c r="H62" s="95"/>
      <c r="I62" s="87"/>
      <c r="J62" s="101"/>
    </row>
    <row r="63" spans="1:10">
      <c r="A63" s="384">
        <v>30</v>
      </c>
      <c r="B63" s="384">
        <f>VLOOKUP(A63,'14BS'!$B$26:$E$57,2,0)</f>
        <v>3604676</v>
      </c>
      <c r="C63" s="384" t="str">
        <f>VLOOKUP(A63,'14BS'!$B$26:$E$57,3,0)</f>
        <v>本橋　璃武</v>
      </c>
      <c r="D63" s="385" t="s">
        <v>422</v>
      </c>
      <c r="E63" s="384" t="str">
        <f>VLOOKUP(A63,'14BS'!$B$26:$E$57,4,0)</f>
        <v>大洗ビーチTC</v>
      </c>
      <c r="F63" s="385" t="s">
        <v>423</v>
      </c>
      <c r="G63" s="96"/>
      <c r="H63" s="94"/>
      <c r="I63" s="87"/>
      <c r="J63" s="101"/>
    </row>
    <row r="64" spans="1:10">
      <c r="A64" s="384"/>
      <c r="B64" s="384"/>
      <c r="C64" s="384"/>
      <c r="D64" s="385"/>
      <c r="E64" s="384"/>
      <c r="F64" s="385"/>
      <c r="G64" s="87"/>
      <c r="H64" s="97"/>
      <c r="I64" s="95"/>
      <c r="J64" s="397" t="s">
        <v>479</v>
      </c>
    </row>
    <row r="65" spans="1:10">
      <c r="A65" s="384">
        <v>31</v>
      </c>
      <c r="B65" s="384">
        <f>VLOOKUP(A65,'14BS'!$B$26:$E$57,2,0)</f>
        <v>3604775</v>
      </c>
      <c r="C65" s="384" t="str">
        <f>VLOOKUP(A65,'14BS'!$B$26:$E$57,3,0)</f>
        <v>石川　奨馬</v>
      </c>
      <c r="D65" s="385" t="s">
        <v>422</v>
      </c>
      <c r="E65" s="384" t="str">
        <f>VLOOKUP(A65,'14BS'!$B$26:$E$57,4,0)</f>
        <v>KCJTA</v>
      </c>
      <c r="F65" s="385" t="s">
        <v>423</v>
      </c>
      <c r="G65" s="93"/>
      <c r="H65" s="97"/>
      <c r="I65" s="100"/>
      <c r="J65" s="397"/>
    </row>
    <row r="66" spans="1:10">
      <c r="A66" s="384"/>
      <c r="B66" s="384"/>
      <c r="C66" s="384"/>
      <c r="D66" s="385"/>
      <c r="E66" s="384"/>
      <c r="F66" s="385"/>
      <c r="G66" s="94"/>
      <c r="H66" s="98"/>
      <c r="I66" s="101"/>
      <c r="J66" s="56"/>
    </row>
    <row r="67" spans="1:10">
      <c r="A67" s="384">
        <v>32</v>
      </c>
      <c r="B67" s="384">
        <f>VLOOKUP(A67,'14BS'!$B$26:$E$57,2,0)</f>
        <v>3604781</v>
      </c>
      <c r="C67" s="400" t="str">
        <f>VLOOKUP(A67,'14BS'!$B$26:$E$57,3,0)</f>
        <v>ケリー・マイケル</v>
      </c>
      <c r="D67" s="385" t="s">
        <v>422</v>
      </c>
      <c r="E67" s="384" t="str">
        <f>VLOOKUP(A67,'14BS'!$B$26:$E$57,4,0)</f>
        <v>マス・ガイアＴＣ</v>
      </c>
      <c r="F67" s="385" t="s">
        <v>423</v>
      </c>
      <c r="G67" s="96"/>
      <c r="H67" s="87"/>
      <c r="I67" s="150"/>
      <c r="J67" s="56"/>
    </row>
    <row r="68" spans="1:10">
      <c r="A68" s="384"/>
      <c r="B68" s="384"/>
      <c r="C68" s="400"/>
      <c r="D68" s="385"/>
      <c r="E68" s="384"/>
      <c r="F68" s="385"/>
      <c r="G68" s="87"/>
      <c r="H68" s="87"/>
      <c r="I68" s="150"/>
      <c r="J68" s="56"/>
    </row>
  </sheetData>
  <mergeCells count="204">
    <mergeCell ref="A67:A68"/>
    <mergeCell ref="B67:B68"/>
    <mergeCell ref="C67:C68"/>
    <mergeCell ref="D67:D68"/>
    <mergeCell ref="E67:E68"/>
    <mergeCell ref="F67:F68"/>
    <mergeCell ref="J64:J65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J56:J57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J48:J49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I43:I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D8"/>
    <mergeCell ref="E7:E8"/>
    <mergeCell ref="F7:F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="115" zoomScaleNormal="100" workbookViewId="0"/>
  </sheetViews>
  <sheetFormatPr defaultRowHeight="13.5" customHeight="1"/>
  <cols>
    <col min="1" max="1" width="13.75" style="289" customWidth="1"/>
    <col min="2" max="2" width="2.375" style="289" customWidth="1"/>
    <col min="3" max="7" width="13.875" style="283" customWidth="1"/>
    <col min="8" max="256" width="9" style="280"/>
    <col min="257" max="257" width="13.75" style="280" customWidth="1"/>
    <col min="258" max="258" width="2.375" style="280" customWidth="1"/>
    <col min="259" max="263" width="13.875" style="280" customWidth="1"/>
    <col min="264" max="512" width="9" style="280"/>
    <col min="513" max="513" width="13.75" style="280" customWidth="1"/>
    <col min="514" max="514" width="2.375" style="280" customWidth="1"/>
    <col min="515" max="519" width="13.875" style="280" customWidth="1"/>
    <col min="520" max="768" width="9" style="280"/>
    <col min="769" max="769" width="13.75" style="280" customWidth="1"/>
    <col min="770" max="770" width="2.375" style="280" customWidth="1"/>
    <col min="771" max="775" width="13.875" style="280" customWidth="1"/>
    <col min="776" max="1024" width="9" style="280"/>
    <col min="1025" max="1025" width="13.75" style="280" customWidth="1"/>
    <col min="1026" max="1026" width="2.375" style="280" customWidth="1"/>
    <col min="1027" max="1031" width="13.875" style="280" customWidth="1"/>
    <col min="1032" max="1280" width="9" style="280"/>
    <col min="1281" max="1281" width="13.75" style="280" customWidth="1"/>
    <col min="1282" max="1282" width="2.375" style="280" customWidth="1"/>
    <col min="1283" max="1287" width="13.875" style="280" customWidth="1"/>
    <col min="1288" max="1536" width="9" style="280"/>
    <col min="1537" max="1537" width="13.75" style="280" customWidth="1"/>
    <col min="1538" max="1538" width="2.375" style="280" customWidth="1"/>
    <col min="1539" max="1543" width="13.875" style="280" customWidth="1"/>
    <col min="1544" max="1792" width="9" style="280"/>
    <col min="1793" max="1793" width="13.75" style="280" customWidth="1"/>
    <col min="1794" max="1794" width="2.375" style="280" customWidth="1"/>
    <col min="1795" max="1799" width="13.875" style="280" customWidth="1"/>
    <col min="1800" max="2048" width="9" style="280"/>
    <col min="2049" max="2049" width="13.75" style="280" customWidth="1"/>
    <col min="2050" max="2050" width="2.375" style="280" customWidth="1"/>
    <col min="2051" max="2055" width="13.875" style="280" customWidth="1"/>
    <col min="2056" max="2304" width="9" style="280"/>
    <col min="2305" max="2305" width="13.75" style="280" customWidth="1"/>
    <col min="2306" max="2306" width="2.375" style="280" customWidth="1"/>
    <col min="2307" max="2311" width="13.875" style="280" customWidth="1"/>
    <col min="2312" max="2560" width="9" style="280"/>
    <col min="2561" max="2561" width="13.75" style="280" customWidth="1"/>
    <col min="2562" max="2562" width="2.375" style="280" customWidth="1"/>
    <col min="2563" max="2567" width="13.875" style="280" customWidth="1"/>
    <col min="2568" max="2816" width="9" style="280"/>
    <col min="2817" max="2817" width="13.75" style="280" customWidth="1"/>
    <col min="2818" max="2818" width="2.375" style="280" customWidth="1"/>
    <col min="2819" max="2823" width="13.875" style="280" customWidth="1"/>
    <col min="2824" max="3072" width="9" style="280"/>
    <col min="3073" max="3073" width="13.75" style="280" customWidth="1"/>
    <col min="3074" max="3074" width="2.375" style="280" customWidth="1"/>
    <col min="3075" max="3079" width="13.875" style="280" customWidth="1"/>
    <col min="3080" max="3328" width="9" style="280"/>
    <col min="3329" max="3329" width="13.75" style="280" customWidth="1"/>
    <col min="3330" max="3330" width="2.375" style="280" customWidth="1"/>
    <col min="3331" max="3335" width="13.875" style="280" customWidth="1"/>
    <col min="3336" max="3584" width="9" style="280"/>
    <col min="3585" max="3585" width="13.75" style="280" customWidth="1"/>
    <col min="3586" max="3586" width="2.375" style="280" customWidth="1"/>
    <col min="3587" max="3591" width="13.875" style="280" customWidth="1"/>
    <col min="3592" max="3840" width="9" style="280"/>
    <col min="3841" max="3841" width="13.75" style="280" customWidth="1"/>
    <col min="3842" max="3842" width="2.375" style="280" customWidth="1"/>
    <col min="3843" max="3847" width="13.875" style="280" customWidth="1"/>
    <col min="3848" max="4096" width="9" style="280"/>
    <col min="4097" max="4097" width="13.75" style="280" customWidth="1"/>
    <col min="4098" max="4098" width="2.375" style="280" customWidth="1"/>
    <col min="4099" max="4103" width="13.875" style="280" customWidth="1"/>
    <col min="4104" max="4352" width="9" style="280"/>
    <col min="4353" max="4353" width="13.75" style="280" customWidth="1"/>
    <col min="4354" max="4354" width="2.375" style="280" customWidth="1"/>
    <col min="4355" max="4359" width="13.875" style="280" customWidth="1"/>
    <col min="4360" max="4608" width="9" style="280"/>
    <col min="4609" max="4609" width="13.75" style="280" customWidth="1"/>
    <col min="4610" max="4610" width="2.375" style="280" customWidth="1"/>
    <col min="4611" max="4615" width="13.875" style="280" customWidth="1"/>
    <col min="4616" max="4864" width="9" style="280"/>
    <col min="4865" max="4865" width="13.75" style="280" customWidth="1"/>
    <col min="4866" max="4866" width="2.375" style="280" customWidth="1"/>
    <col min="4867" max="4871" width="13.875" style="280" customWidth="1"/>
    <col min="4872" max="5120" width="9" style="280"/>
    <col min="5121" max="5121" width="13.75" style="280" customWidth="1"/>
    <col min="5122" max="5122" width="2.375" style="280" customWidth="1"/>
    <col min="5123" max="5127" width="13.875" style="280" customWidth="1"/>
    <col min="5128" max="5376" width="9" style="280"/>
    <col min="5377" max="5377" width="13.75" style="280" customWidth="1"/>
    <col min="5378" max="5378" width="2.375" style="280" customWidth="1"/>
    <col min="5379" max="5383" width="13.875" style="280" customWidth="1"/>
    <col min="5384" max="5632" width="9" style="280"/>
    <col min="5633" max="5633" width="13.75" style="280" customWidth="1"/>
    <col min="5634" max="5634" width="2.375" style="280" customWidth="1"/>
    <col min="5635" max="5639" width="13.875" style="280" customWidth="1"/>
    <col min="5640" max="5888" width="9" style="280"/>
    <col min="5889" max="5889" width="13.75" style="280" customWidth="1"/>
    <col min="5890" max="5890" width="2.375" style="280" customWidth="1"/>
    <col min="5891" max="5895" width="13.875" style="280" customWidth="1"/>
    <col min="5896" max="6144" width="9" style="280"/>
    <col min="6145" max="6145" width="13.75" style="280" customWidth="1"/>
    <col min="6146" max="6146" width="2.375" style="280" customWidth="1"/>
    <col min="6147" max="6151" width="13.875" style="280" customWidth="1"/>
    <col min="6152" max="6400" width="9" style="280"/>
    <col min="6401" max="6401" width="13.75" style="280" customWidth="1"/>
    <col min="6402" max="6402" width="2.375" style="280" customWidth="1"/>
    <col min="6403" max="6407" width="13.875" style="280" customWidth="1"/>
    <col min="6408" max="6656" width="9" style="280"/>
    <col min="6657" max="6657" width="13.75" style="280" customWidth="1"/>
    <col min="6658" max="6658" width="2.375" style="280" customWidth="1"/>
    <col min="6659" max="6663" width="13.875" style="280" customWidth="1"/>
    <col min="6664" max="6912" width="9" style="280"/>
    <col min="6913" max="6913" width="13.75" style="280" customWidth="1"/>
    <col min="6914" max="6914" width="2.375" style="280" customWidth="1"/>
    <col min="6915" max="6919" width="13.875" style="280" customWidth="1"/>
    <col min="6920" max="7168" width="9" style="280"/>
    <col min="7169" max="7169" width="13.75" style="280" customWidth="1"/>
    <col min="7170" max="7170" width="2.375" style="280" customWidth="1"/>
    <col min="7171" max="7175" width="13.875" style="280" customWidth="1"/>
    <col min="7176" max="7424" width="9" style="280"/>
    <col min="7425" max="7425" width="13.75" style="280" customWidth="1"/>
    <col min="7426" max="7426" width="2.375" style="280" customWidth="1"/>
    <col min="7427" max="7431" width="13.875" style="280" customWidth="1"/>
    <col min="7432" max="7680" width="9" style="280"/>
    <col min="7681" max="7681" width="13.75" style="280" customWidth="1"/>
    <col min="7682" max="7682" width="2.375" style="280" customWidth="1"/>
    <col min="7683" max="7687" width="13.875" style="280" customWidth="1"/>
    <col min="7688" max="7936" width="9" style="280"/>
    <col min="7937" max="7937" width="13.75" style="280" customWidth="1"/>
    <col min="7938" max="7938" width="2.375" style="280" customWidth="1"/>
    <col min="7939" max="7943" width="13.875" style="280" customWidth="1"/>
    <col min="7944" max="8192" width="9" style="280"/>
    <col min="8193" max="8193" width="13.75" style="280" customWidth="1"/>
    <col min="8194" max="8194" width="2.375" style="280" customWidth="1"/>
    <col min="8195" max="8199" width="13.875" style="280" customWidth="1"/>
    <col min="8200" max="8448" width="9" style="280"/>
    <col min="8449" max="8449" width="13.75" style="280" customWidth="1"/>
    <col min="8450" max="8450" width="2.375" style="280" customWidth="1"/>
    <col min="8451" max="8455" width="13.875" style="280" customWidth="1"/>
    <col min="8456" max="8704" width="9" style="280"/>
    <col min="8705" max="8705" width="13.75" style="280" customWidth="1"/>
    <col min="8706" max="8706" width="2.375" style="280" customWidth="1"/>
    <col min="8707" max="8711" width="13.875" style="280" customWidth="1"/>
    <col min="8712" max="8960" width="9" style="280"/>
    <col min="8961" max="8961" width="13.75" style="280" customWidth="1"/>
    <col min="8962" max="8962" width="2.375" style="280" customWidth="1"/>
    <col min="8963" max="8967" width="13.875" style="280" customWidth="1"/>
    <col min="8968" max="9216" width="9" style="280"/>
    <col min="9217" max="9217" width="13.75" style="280" customWidth="1"/>
    <col min="9218" max="9218" width="2.375" style="280" customWidth="1"/>
    <col min="9219" max="9223" width="13.875" style="280" customWidth="1"/>
    <col min="9224" max="9472" width="9" style="280"/>
    <col min="9473" max="9473" width="13.75" style="280" customWidth="1"/>
    <col min="9474" max="9474" width="2.375" style="280" customWidth="1"/>
    <col min="9475" max="9479" width="13.875" style="280" customWidth="1"/>
    <col min="9480" max="9728" width="9" style="280"/>
    <col min="9729" max="9729" width="13.75" style="280" customWidth="1"/>
    <col min="9730" max="9730" width="2.375" style="280" customWidth="1"/>
    <col min="9731" max="9735" width="13.875" style="280" customWidth="1"/>
    <col min="9736" max="9984" width="9" style="280"/>
    <col min="9985" max="9985" width="13.75" style="280" customWidth="1"/>
    <col min="9986" max="9986" width="2.375" style="280" customWidth="1"/>
    <col min="9987" max="9991" width="13.875" style="280" customWidth="1"/>
    <col min="9992" max="10240" width="9" style="280"/>
    <col min="10241" max="10241" width="13.75" style="280" customWidth="1"/>
    <col min="10242" max="10242" width="2.375" style="280" customWidth="1"/>
    <col min="10243" max="10247" width="13.875" style="280" customWidth="1"/>
    <col min="10248" max="10496" width="9" style="280"/>
    <col min="10497" max="10497" width="13.75" style="280" customWidth="1"/>
    <col min="10498" max="10498" width="2.375" style="280" customWidth="1"/>
    <col min="10499" max="10503" width="13.875" style="280" customWidth="1"/>
    <col min="10504" max="10752" width="9" style="280"/>
    <col min="10753" max="10753" width="13.75" style="280" customWidth="1"/>
    <col min="10754" max="10754" width="2.375" style="280" customWidth="1"/>
    <col min="10755" max="10759" width="13.875" style="280" customWidth="1"/>
    <col min="10760" max="11008" width="9" style="280"/>
    <col min="11009" max="11009" width="13.75" style="280" customWidth="1"/>
    <col min="11010" max="11010" width="2.375" style="280" customWidth="1"/>
    <col min="11011" max="11015" width="13.875" style="280" customWidth="1"/>
    <col min="11016" max="11264" width="9" style="280"/>
    <col min="11265" max="11265" width="13.75" style="280" customWidth="1"/>
    <col min="11266" max="11266" width="2.375" style="280" customWidth="1"/>
    <col min="11267" max="11271" width="13.875" style="280" customWidth="1"/>
    <col min="11272" max="11520" width="9" style="280"/>
    <col min="11521" max="11521" width="13.75" style="280" customWidth="1"/>
    <col min="11522" max="11522" width="2.375" style="280" customWidth="1"/>
    <col min="11523" max="11527" width="13.875" style="280" customWidth="1"/>
    <col min="11528" max="11776" width="9" style="280"/>
    <col min="11777" max="11777" width="13.75" style="280" customWidth="1"/>
    <col min="11778" max="11778" width="2.375" style="280" customWidth="1"/>
    <col min="11779" max="11783" width="13.875" style="280" customWidth="1"/>
    <col min="11784" max="12032" width="9" style="280"/>
    <col min="12033" max="12033" width="13.75" style="280" customWidth="1"/>
    <col min="12034" max="12034" width="2.375" style="280" customWidth="1"/>
    <col min="12035" max="12039" width="13.875" style="280" customWidth="1"/>
    <col min="12040" max="12288" width="9" style="280"/>
    <col min="12289" max="12289" width="13.75" style="280" customWidth="1"/>
    <col min="12290" max="12290" width="2.375" style="280" customWidth="1"/>
    <col min="12291" max="12295" width="13.875" style="280" customWidth="1"/>
    <col min="12296" max="12544" width="9" style="280"/>
    <col min="12545" max="12545" width="13.75" style="280" customWidth="1"/>
    <col min="12546" max="12546" width="2.375" style="280" customWidth="1"/>
    <col min="12547" max="12551" width="13.875" style="280" customWidth="1"/>
    <col min="12552" max="12800" width="9" style="280"/>
    <col min="12801" max="12801" width="13.75" style="280" customWidth="1"/>
    <col min="12802" max="12802" width="2.375" style="280" customWidth="1"/>
    <col min="12803" max="12807" width="13.875" style="280" customWidth="1"/>
    <col min="12808" max="13056" width="9" style="280"/>
    <col min="13057" max="13057" width="13.75" style="280" customWidth="1"/>
    <col min="13058" max="13058" width="2.375" style="280" customWidth="1"/>
    <col min="13059" max="13063" width="13.875" style="280" customWidth="1"/>
    <col min="13064" max="13312" width="9" style="280"/>
    <col min="13313" max="13313" width="13.75" style="280" customWidth="1"/>
    <col min="13314" max="13314" width="2.375" style="280" customWidth="1"/>
    <col min="13315" max="13319" width="13.875" style="280" customWidth="1"/>
    <col min="13320" max="13568" width="9" style="280"/>
    <col min="13569" max="13569" width="13.75" style="280" customWidth="1"/>
    <col min="13570" max="13570" width="2.375" style="280" customWidth="1"/>
    <col min="13571" max="13575" width="13.875" style="280" customWidth="1"/>
    <col min="13576" max="13824" width="9" style="280"/>
    <col min="13825" max="13825" width="13.75" style="280" customWidth="1"/>
    <col min="13826" max="13826" width="2.375" style="280" customWidth="1"/>
    <col min="13827" max="13831" width="13.875" style="280" customWidth="1"/>
    <col min="13832" max="14080" width="9" style="280"/>
    <col min="14081" max="14081" width="13.75" style="280" customWidth="1"/>
    <col min="14082" max="14082" width="2.375" style="280" customWidth="1"/>
    <col min="14083" max="14087" width="13.875" style="280" customWidth="1"/>
    <col min="14088" max="14336" width="9" style="280"/>
    <col min="14337" max="14337" width="13.75" style="280" customWidth="1"/>
    <col min="14338" max="14338" width="2.375" style="280" customWidth="1"/>
    <col min="14339" max="14343" width="13.875" style="280" customWidth="1"/>
    <col min="14344" max="14592" width="9" style="280"/>
    <col min="14593" max="14593" width="13.75" style="280" customWidth="1"/>
    <col min="14594" max="14594" width="2.375" style="280" customWidth="1"/>
    <col min="14595" max="14599" width="13.875" style="280" customWidth="1"/>
    <col min="14600" max="14848" width="9" style="280"/>
    <col min="14849" max="14849" width="13.75" style="280" customWidth="1"/>
    <col min="14850" max="14850" width="2.375" style="280" customWidth="1"/>
    <col min="14851" max="14855" width="13.875" style="280" customWidth="1"/>
    <col min="14856" max="15104" width="9" style="280"/>
    <col min="15105" max="15105" width="13.75" style="280" customWidth="1"/>
    <col min="15106" max="15106" width="2.375" style="280" customWidth="1"/>
    <col min="15107" max="15111" width="13.875" style="280" customWidth="1"/>
    <col min="15112" max="15360" width="9" style="280"/>
    <col min="15361" max="15361" width="13.75" style="280" customWidth="1"/>
    <col min="15362" max="15362" width="2.375" style="280" customWidth="1"/>
    <col min="15363" max="15367" width="13.875" style="280" customWidth="1"/>
    <col min="15368" max="15616" width="9" style="280"/>
    <col min="15617" max="15617" width="13.75" style="280" customWidth="1"/>
    <col min="15618" max="15618" width="2.375" style="280" customWidth="1"/>
    <col min="15619" max="15623" width="13.875" style="280" customWidth="1"/>
    <col min="15624" max="15872" width="9" style="280"/>
    <col min="15873" max="15873" width="13.75" style="280" customWidth="1"/>
    <col min="15874" max="15874" width="2.375" style="280" customWidth="1"/>
    <col min="15875" max="15879" width="13.875" style="280" customWidth="1"/>
    <col min="15880" max="16128" width="9" style="280"/>
    <col min="16129" max="16129" width="13.75" style="280" customWidth="1"/>
    <col min="16130" max="16130" width="2.375" style="280" customWidth="1"/>
    <col min="16131" max="16135" width="13.875" style="280" customWidth="1"/>
    <col min="16136" max="16384" width="9" style="280"/>
  </cols>
  <sheetData>
    <row r="1" spans="1:9" ht="18.75" customHeight="1">
      <c r="A1" s="279"/>
      <c r="B1" s="279"/>
      <c r="C1" s="279"/>
      <c r="D1" s="279"/>
      <c r="E1" s="279"/>
      <c r="F1" s="279"/>
      <c r="G1" s="279"/>
    </row>
    <row r="2" spans="1:9" ht="22.5" customHeight="1">
      <c r="A2" s="281" t="s">
        <v>632</v>
      </c>
      <c r="B2" s="282"/>
      <c r="C2" s="279"/>
      <c r="D2" s="279"/>
      <c r="E2" s="279"/>
      <c r="F2" s="279"/>
      <c r="G2" s="279"/>
    </row>
    <row r="3" spans="1:9" ht="18.75" customHeight="1">
      <c r="A3" s="283"/>
      <c r="B3" s="283"/>
      <c r="C3" s="279"/>
      <c r="D3" s="279"/>
      <c r="E3" s="279"/>
      <c r="F3" s="279"/>
      <c r="G3" s="279"/>
    </row>
    <row r="4" spans="1:9" ht="18.75" customHeight="1">
      <c r="A4" s="279"/>
      <c r="B4" s="279"/>
      <c r="C4" s="279"/>
      <c r="D4" s="279"/>
      <c r="E4" s="279"/>
      <c r="F4" s="279"/>
      <c r="G4" s="279"/>
    </row>
    <row r="5" spans="1:9" ht="18.75" customHeight="1">
      <c r="A5" s="279"/>
      <c r="B5" s="279"/>
      <c r="C5" s="279"/>
      <c r="D5" s="279"/>
      <c r="E5" s="279"/>
      <c r="F5" s="279"/>
      <c r="G5" s="279"/>
    </row>
    <row r="6" spans="1:9" ht="18.75" customHeight="1">
      <c r="A6" s="279" t="s">
        <v>633</v>
      </c>
      <c r="B6" s="279"/>
      <c r="C6" s="279" t="s">
        <v>634</v>
      </c>
      <c r="D6" s="279"/>
      <c r="E6" s="279"/>
      <c r="F6" s="279"/>
      <c r="G6" s="279"/>
    </row>
    <row r="7" spans="1:9" ht="18.75" customHeight="1">
      <c r="A7" s="279"/>
      <c r="B7" s="279"/>
      <c r="C7" s="279"/>
      <c r="D7" s="279"/>
      <c r="E7" s="279"/>
      <c r="F7" s="279"/>
      <c r="G7" s="279"/>
    </row>
    <row r="8" spans="1:9" ht="18.75" customHeight="1">
      <c r="A8" s="279" t="s">
        <v>635</v>
      </c>
      <c r="B8" s="279"/>
      <c r="C8" s="279" t="s">
        <v>636</v>
      </c>
      <c r="D8" s="279" t="s">
        <v>637</v>
      </c>
      <c r="E8" s="284"/>
      <c r="F8" s="279"/>
      <c r="G8" s="279"/>
    </row>
    <row r="9" spans="1:9" ht="18.75" customHeight="1">
      <c r="A9" s="279"/>
      <c r="B9" s="279"/>
      <c r="C9" s="279"/>
      <c r="D9" s="279"/>
      <c r="E9" s="279"/>
      <c r="F9" s="279"/>
      <c r="G9" s="279"/>
    </row>
    <row r="10" spans="1:9" ht="18.75" customHeight="1">
      <c r="A10" s="279" t="s">
        <v>638</v>
      </c>
      <c r="B10" s="279"/>
      <c r="C10" s="279" t="s">
        <v>639</v>
      </c>
      <c r="D10" s="279" t="s">
        <v>640</v>
      </c>
      <c r="E10" s="279" t="s">
        <v>641</v>
      </c>
      <c r="F10" s="279" t="s">
        <v>642</v>
      </c>
      <c r="G10" s="279" t="s">
        <v>643</v>
      </c>
    </row>
    <row r="11" spans="1:9" ht="18.75" customHeight="1">
      <c r="A11" s="279"/>
      <c r="B11" s="279"/>
      <c r="C11" s="279" t="s">
        <v>644</v>
      </c>
      <c r="D11" s="279" t="s">
        <v>645</v>
      </c>
      <c r="E11" s="279" t="s">
        <v>646</v>
      </c>
      <c r="F11" s="279" t="s">
        <v>647</v>
      </c>
      <c r="G11" s="279" t="s">
        <v>648</v>
      </c>
    </row>
    <row r="12" spans="1:9" ht="18.75" customHeight="1">
      <c r="A12" s="279"/>
      <c r="B12" s="279"/>
      <c r="C12" s="279" t="s">
        <v>649</v>
      </c>
      <c r="D12" s="279" t="s">
        <v>650</v>
      </c>
      <c r="E12" s="279" t="s">
        <v>651</v>
      </c>
      <c r="F12" s="279" t="s">
        <v>652</v>
      </c>
      <c r="G12" s="279" t="s">
        <v>653</v>
      </c>
    </row>
    <row r="13" spans="1:9" ht="18.75" customHeight="1">
      <c r="A13" s="279"/>
      <c r="B13" s="279"/>
      <c r="C13" s="279"/>
      <c r="D13" s="279"/>
      <c r="E13" s="279"/>
      <c r="F13" s="279"/>
      <c r="G13" s="279"/>
    </row>
    <row r="14" spans="1:9" ht="18.75" customHeight="1">
      <c r="A14" s="279" t="s">
        <v>654</v>
      </c>
      <c r="B14" s="279"/>
      <c r="C14" s="279" t="s">
        <v>655</v>
      </c>
      <c r="D14" s="279"/>
      <c r="E14" s="279"/>
      <c r="F14" s="279"/>
      <c r="G14" s="279"/>
    </row>
    <row r="15" spans="1:9" ht="18.75" customHeight="1">
      <c r="A15" s="279"/>
      <c r="B15" s="279"/>
      <c r="C15" s="279"/>
      <c r="D15" s="279"/>
      <c r="E15" s="279"/>
      <c r="F15" s="279"/>
      <c r="G15" s="279"/>
    </row>
    <row r="16" spans="1:9" ht="18.75" customHeight="1">
      <c r="A16" s="279" t="s">
        <v>656</v>
      </c>
      <c r="B16" s="279"/>
      <c r="C16" s="279" t="s">
        <v>657</v>
      </c>
      <c r="D16" s="279" t="s">
        <v>658</v>
      </c>
      <c r="E16" s="279" t="s">
        <v>659</v>
      </c>
      <c r="G16" s="279"/>
      <c r="I16" s="279"/>
    </row>
    <row r="17" spans="1:10" ht="18.75" customHeight="1">
      <c r="A17" s="279"/>
      <c r="B17" s="279"/>
      <c r="C17" s="279"/>
      <c r="D17" s="279"/>
      <c r="E17" s="279"/>
      <c r="F17" s="279"/>
      <c r="G17" s="279"/>
      <c r="I17" s="279"/>
    </row>
    <row r="18" spans="1:10" ht="18.75" customHeight="1">
      <c r="A18" s="279" t="s">
        <v>660</v>
      </c>
      <c r="B18" s="279"/>
      <c r="C18" s="279" t="s">
        <v>661</v>
      </c>
      <c r="D18" s="279" t="s">
        <v>662</v>
      </c>
      <c r="E18" s="279" t="s">
        <v>663</v>
      </c>
      <c r="F18" s="279" t="s">
        <v>664</v>
      </c>
      <c r="G18" s="279" t="s">
        <v>668</v>
      </c>
      <c r="I18" s="279"/>
    </row>
    <row r="19" spans="1:10" ht="18.75" customHeight="1">
      <c r="A19" s="279"/>
      <c r="B19" s="279"/>
      <c r="C19" s="279" t="s">
        <v>665</v>
      </c>
      <c r="D19" s="279" t="s">
        <v>666</v>
      </c>
      <c r="E19" s="279" t="s">
        <v>667</v>
      </c>
      <c r="F19" s="279" t="s">
        <v>672</v>
      </c>
      <c r="G19" s="279" t="s">
        <v>669</v>
      </c>
      <c r="I19" s="279"/>
    </row>
    <row r="20" spans="1:10" ht="18.75" customHeight="1">
      <c r="A20" s="279"/>
      <c r="B20" s="279"/>
      <c r="C20" s="279" t="s">
        <v>675</v>
      </c>
      <c r="D20" s="279" t="s">
        <v>670</v>
      </c>
      <c r="E20" s="279" t="s">
        <v>671</v>
      </c>
      <c r="F20" s="279" t="s">
        <v>673</v>
      </c>
      <c r="G20" s="279" t="s">
        <v>674</v>
      </c>
      <c r="I20" s="279"/>
    </row>
    <row r="21" spans="1:10" ht="18.75" customHeight="1">
      <c r="A21" s="279"/>
      <c r="B21" s="279"/>
      <c r="C21" s="279" t="s">
        <v>677</v>
      </c>
      <c r="D21" s="279" t="s">
        <v>678</v>
      </c>
      <c r="E21" s="337" t="s">
        <v>795</v>
      </c>
      <c r="F21" s="337" t="s">
        <v>796</v>
      </c>
      <c r="G21" s="279" t="s">
        <v>676</v>
      </c>
      <c r="I21" s="279"/>
    </row>
    <row r="22" spans="1:10" ht="18.75" customHeight="1">
      <c r="A22" s="279"/>
      <c r="B22" s="279"/>
      <c r="C22" s="337" t="s">
        <v>797</v>
      </c>
      <c r="D22" s="337" t="s">
        <v>798</v>
      </c>
      <c r="E22" s="337" t="s">
        <v>799</v>
      </c>
      <c r="F22" s="337" t="s">
        <v>800</v>
      </c>
      <c r="G22" s="337" t="s">
        <v>801</v>
      </c>
      <c r="I22" s="279"/>
    </row>
    <row r="23" spans="1:10" ht="18.75" customHeight="1">
      <c r="A23" s="279"/>
      <c r="B23" s="279"/>
      <c r="C23" s="279" t="s">
        <v>802</v>
      </c>
      <c r="D23" s="279" t="s">
        <v>803</v>
      </c>
      <c r="E23" s="279" t="s">
        <v>804</v>
      </c>
      <c r="F23" s="279" t="s">
        <v>805</v>
      </c>
      <c r="G23" s="337" t="s">
        <v>806</v>
      </c>
      <c r="I23" s="279"/>
    </row>
    <row r="24" spans="1:10" ht="18.75" customHeight="1">
      <c r="A24" s="279"/>
      <c r="B24" s="279"/>
      <c r="C24" s="279" t="s">
        <v>807</v>
      </c>
      <c r="D24" s="279" t="s">
        <v>808</v>
      </c>
      <c r="E24" s="279" t="s">
        <v>809</v>
      </c>
      <c r="F24" s="279" t="s">
        <v>810</v>
      </c>
      <c r="G24" s="279" t="s">
        <v>811</v>
      </c>
    </row>
    <row r="25" spans="1:10" ht="18.75" customHeight="1">
      <c r="A25" s="279"/>
      <c r="B25" s="279"/>
      <c r="C25" s="279"/>
      <c r="D25" s="279"/>
      <c r="E25" s="279"/>
      <c r="F25" s="279"/>
      <c r="G25" s="279"/>
      <c r="I25" s="279"/>
    </row>
    <row r="26" spans="1:10" ht="18.75" customHeight="1">
      <c r="A26" s="279"/>
      <c r="B26" s="279"/>
      <c r="C26" s="279"/>
      <c r="D26" s="279"/>
      <c r="E26" s="279"/>
      <c r="F26" s="279"/>
      <c r="G26" s="279"/>
      <c r="I26" s="279"/>
    </row>
    <row r="27" spans="1:10" ht="18.75" customHeight="1">
      <c r="A27" s="279"/>
      <c r="B27" s="279"/>
      <c r="C27" s="279"/>
      <c r="D27" s="279"/>
      <c r="E27" s="279"/>
      <c r="F27" s="279"/>
      <c r="G27" s="279"/>
      <c r="I27" s="279"/>
    </row>
    <row r="28" spans="1:10" ht="22.5" customHeight="1">
      <c r="A28" s="281" t="s">
        <v>679</v>
      </c>
      <c r="B28" s="282"/>
      <c r="C28" s="285"/>
      <c r="D28" s="279"/>
      <c r="E28" s="279"/>
      <c r="F28" s="279"/>
      <c r="G28" s="279"/>
      <c r="I28" s="279"/>
    </row>
    <row r="29" spans="1:10" ht="18.75" customHeight="1">
      <c r="A29" s="279"/>
      <c r="B29" s="279"/>
      <c r="C29" s="279"/>
      <c r="D29" s="279"/>
      <c r="E29" s="279"/>
      <c r="F29" s="279"/>
      <c r="G29" s="279"/>
      <c r="I29" s="279"/>
    </row>
    <row r="30" spans="1:10" ht="26.25" customHeight="1">
      <c r="A30" s="286" t="s">
        <v>680</v>
      </c>
      <c r="B30" s="286"/>
      <c r="C30" s="279" t="s">
        <v>659</v>
      </c>
      <c r="D30" s="279"/>
      <c r="E30" s="279"/>
      <c r="F30" s="279"/>
      <c r="G30" s="287"/>
      <c r="I30" s="279"/>
      <c r="J30" s="288"/>
    </row>
    <row r="31" spans="1:10" ht="12.75" customHeight="1">
      <c r="A31" s="279"/>
      <c r="B31" s="279"/>
      <c r="C31" s="285"/>
      <c r="D31" s="279"/>
      <c r="E31" s="279"/>
      <c r="F31" s="279"/>
      <c r="G31" s="287"/>
      <c r="J31" s="288"/>
    </row>
    <row r="32" spans="1:10" ht="27" customHeight="1">
      <c r="A32" s="286" t="s">
        <v>681</v>
      </c>
      <c r="B32" s="286"/>
      <c r="C32" s="279" t="s">
        <v>668</v>
      </c>
      <c r="D32" s="279"/>
      <c r="E32" s="279"/>
      <c r="F32" s="279"/>
      <c r="G32" s="287"/>
      <c r="J32" s="288"/>
    </row>
    <row r="33" spans="1:7" ht="18.75" customHeight="1">
      <c r="A33" s="279"/>
      <c r="B33" s="279"/>
      <c r="C33" s="279"/>
      <c r="D33" s="279"/>
      <c r="F33" s="279"/>
      <c r="G33" s="287"/>
    </row>
    <row r="34" spans="1:7" ht="18.75" customHeight="1">
      <c r="A34" s="279" t="s">
        <v>682</v>
      </c>
      <c r="B34" s="279"/>
      <c r="C34" s="279" t="s">
        <v>683</v>
      </c>
      <c r="D34" s="279" t="s">
        <v>684</v>
      </c>
      <c r="E34" s="279" t="s">
        <v>685</v>
      </c>
      <c r="F34" s="279" t="s">
        <v>686</v>
      </c>
      <c r="G34" s="279" t="s">
        <v>687</v>
      </c>
    </row>
    <row r="35" spans="1:7" ht="18.75" customHeight="1">
      <c r="A35" s="279"/>
      <c r="B35" s="279"/>
      <c r="C35" s="279" t="s">
        <v>688</v>
      </c>
      <c r="D35" s="279" t="s">
        <v>689</v>
      </c>
      <c r="E35" s="279" t="s">
        <v>812</v>
      </c>
      <c r="F35" s="337" t="s">
        <v>797</v>
      </c>
      <c r="G35" s="279" t="s">
        <v>690</v>
      </c>
    </row>
    <row r="36" spans="1:7" ht="18.75" customHeight="1">
      <c r="A36" s="279"/>
      <c r="B36" s="279"/>
      <c r="C36" s="279" t="s">
        <v>691</v>
      </c>
      <c r="D36" s="279" t="s">
        <v>813</v>
      </c>
      <c r="E36" s="279" t="s">
        <v>692</v>
      </c>
      <c r="F36" s="279" t="s">
        <v>693</v>
      </c>
      <c r="G36" s="279" t="s">
        <v>814</v>
      </c>
    </row>
    <row r="37" spans="1:7">
      <c r="A37" s="283"/>
      <c r="B37" s="283"/>
    </row>
    <row r="38" spans="1:7">
      <c r="A38" s="283"/>
      <c r="B38" s="283"/>
    </row>
  </sheetData>
  <phoneticPr fontId="1"/>
  <pageMargins left="0.88958333333333328" right="0.78680555555555554" top="0.98333333333333328" bottom="0.48958333333333331" header="0.51180555555555551" footer="0.51180555555555551"/>
  <pageSetup paperSize="9" firstPageNumber="4294963191" orientation="portrait" horizont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topLeftCell="A25"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5.25" customWidth="1"/>
    <col min="5" max="5" width="19.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438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VLOOKUP(A4,'14BS'!$B$2:$E$25,2,0)</f>
        <v>3604172</v>
      </c>
      <c r="C4" s="384" t="str">
        <f>VLOOKUP(A4,'14BS'!$B$2:$E$25,3,0)</f>
        <v xml:space="preserve">飯泉　涼 </v>
      </c>
      <c r="D4" s="385" t="s">
        <v>422</v>
      </c>
      <c r="E4" s="384" t="str">
        <f>VLOOKUP(A4,'14BS'!$B$2:$E$25,4,0)</f>
        <v>CSJ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>
        <f>VLOOKUP(A6,'14BS'!$B$2:$E$25,2,0)</f>
        <v>3604453</v>
      </c>
      <c r="C6" s="384" t="str">
        <f>VLOOKUP(A6,'14BS'!$B$2:$E$25,3,0)</f>
        <v>松崎　稜太朗</v>
      </c>
      <c r="D6" s="385" t="s">
        <v>422</v>
      </c>
      <c r="E6" s="384" t="str">
        <f>VLOOKUP(A6,'14BS'!$B$2:$E$25,4,0)</f>
        <v>KCJTA</v>
      </c>
      <c r="F6" s="385" t="s">
        <v>423</v>
      </c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5"/>
      <c r="E7" s="384"/>
      <c r="F7" s="385"/>
      <c r="G7" s="87"/>
      <c r="H7" s="97"/>
      <c r="I7" s="95"/>
      <c r="J7" s="87"/>
      <c r="K7" s="87"/>
      <c r="L7" s="87"/>
    </row>
    <row r="8" spans="1:12">
      <c r="A8" s="384">
        <v>3</v>
      </c>
      <c r="B8" s="384"/>
      <c r="C8" s="384" t="s">
        <v>507</v>
      </c>
      <c r="D8" s="385" t="s">
        <v>422</v>
      </c>
      <c r="E8" s="384"/>
      <c r="F8" s="385" t="s">
        <v>423</v>
      </c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VLOOKUP(A10,'14BS'!$B$2:$E$25,2,0)</f>
        <v>3604530</v>
      </c>
      <c r="C10" s="384" t="str">
        <f>VLOOKUP(A10,'14BS'!$B$2:$E$25,3,0)</f>
        <v>菅谷　哲司</v>
      </c>
      <c r="D10" s="385" t="s">
        <v>422</v>
      </c>
      <c r="E10" s="384" t="str">
        <f>VLOOKUP(A10,'14BS'!$B$2:$E$25,4,0)</f>
        <v>大洗ビーチTC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VLOOKUP(A12,'14BS'!$B$2:$E$25,2,0)</f>
        <v>3604625</v>
      </c>
      <c r="C12" s="384" t="str">
        <f>VLOOKUP(A12,'14BS'!$B$2:$E$25,3,0)</f>
        <v>長谷川　新</v>
      </c>
      <c r="D12" s="385" t="s">
        <v>422</v>
      </c>
      <c r="E12" s="384" t="str">
        <f>VLOOKUP(A12,'14BS'!$B$2:$E$25,4,0)</f>
        <v>ＮＪＴＣ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/>
      <c r="C14" s="384" t="s">
        <v>516</v>
      </c>
      <c r="D14" s="385" t="s">
        <v>422</v>
      </c>
      <c r="E14" s="384"/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>
        <f>VLOOKUP(A16,'14BS'!$B$2:$E$25,2,0)</f>
        <v>3604626</v>
      </c>
      <c r="C16" s="384" t="str">
        <f>VLOOKUP(A16,'14BS'!$B$2:$E$25,3,0)</f>
        <v>長谷川　開</v>
      </c>
      <c r="D16" s="385" t="s">
        <v>422</v>
      </c>
      <c r="E16" s="384" t="str">
        <f>VLOOKUP(A16,'14BS'!$B$2:$E$25,4,0)</f>
        <v>ＮＪＴＣ</v>
      </c>
      <c r="F16" s="385" t="s">
        <v>423</v>
      </c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5"/>
      <c r="E17" s="384"/>
      <c r="F17" s="385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VLOOKUP(A18,'14BS'!$B$2:$E$25,2,0)</f>
        <v>3604342</v>
      </c>
      <c r="C18" s="384" t="str">
        <f>VLOOKUP(A18,'14BS'!$B$2:$E$25,3,0)</f>
        <v xml:space="preserve">松藤　悠 </v>
      </c>
      <c r="D18" s="385" t="s">
        <v>422</v>
      </c>
      <c r="E18" s="384" t="str">
        <f>VLOOKUP(A18,'14BS'!$B$2:$E$25,4,0)</f>
        <v>CSJ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VLOOKUP(A20,'14BS'!$B$2:$E$25,2,0)</f>
        <v>3604082</v>
      </c>
      <c r="C20" s="384" t="str">
        <f>VLOOKUP(A20,'14BS'!$B$2:$E$25,3,0)</f>
        <v>松尾　滉哉</v>
      </c>
      <c r="D20" s="385" t="s">
        <v>422</v>
      </c>
      <c r="E20" s="384" t="str">
        <f>VLOOKUP(A20,'14BS'!$B$2:$E$25,4,0)</f>
        <v>KCJTA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>
        <f>VLOOKUP(A22,'14BS'!$B$2:$E$25,2,0)</f>
        <v>3604707</v>
      </c>
      <c r="C22" s="384" t="str">
        <f>VLOOKUP(A22,'14BS'!$B$2:$E$25,3,0)</f>
        <v>武田　直樹</v>
      </c>
      <c r="D22" s="385" t="s">
        <v>422</v>
      </c>
      <c r="E22" s="384" t="str">
        <f>VLOOKUP(A22,'14BS'!$B$2:$E$25,4,0)</f>
        <v>神栖TI-Cube</v>
      </c>
      <c r="F22" s="385" t="s">
        <v>423</v>
      </c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5"/>
      <c r="E23" s="384"/>
      <c r="F23" s="385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/>
      <c r="C24" s="384" t="s">
        <v>515</v>
      </c>
      <c r="D24" s="385" t="s">
        <v>422</v>
      </c>
      <c r="E24" s="384"/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VLOOKUP(A26,'14BS'!$B$2:$E$25,2,0)</f>
        <v>3604468</v>
      </c>
      <c r="C26" s="384" t="str">
        <f>VLOOKUP(A26,'14BS'!$B$2:$E$25,3,0)</f>
        <v>村山　疾風</v>
      </c>
      <c r="D26" s="385" t="s">
        <v>422</v>
      </c>
      <c r="E26" s="384" t="str">
        <f>VLOOKUP(A26,'14BS'!$B$2:$E$25,4,0)</f>
        <v>ＮＪＴＣ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VLOOKUP(A28,'14BS'!$B$2:$E$25,2,0)</f>
        <v>3604541</v>
      </c>
      <c r="C28" s="384" t="str">
        <f>VLOOKUP(A28,'14BS'!$B$2:$E$25,3,0)</f>
        <v>藤原　浩剛</v>
      </c>
      <c r="D28" s="385" t="s">
        <v>422</v>
      </c>
      <c r="E28" s="384" t="str">
        <f>VLOOKUP(A28,'14BS'!$B$2:$E$25,4,0)</f>
        <v>ＮＪＴＣ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VLOOKUP(A30,'14BS'!$B$2:$E$25,2,0)</f>
        <v>3604405</v>
      </c>
      <c r="C30" s="384" t="str">
        <f>VLOOKUP(A30,'14BS'!$B$2:$E$25,3,0)</f>
        <v>大塚　生吹</v>
      </c>
      <c r="D30" s="385" t="s">
        <v>422</v>
      </c>
      <c r="E30" s="384" t="str">
        <f>VLOOKUP(A30,'14BS'!$B$2:$E$25,4,0)</f>
        <v>CSJ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522</v>
      </c>
      <c r="D32" s="385" t="s">
        <v>422</v>
      </c>
      <c r="E32" s="384"/>
      <c r="F32" s="385" t="s">
        <v>423</v>
      </c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5"/>
      <c r="E33" s="384"/>
      <c r="F33" s="385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VLOOKUP(A34,'14BS'!$B$2:$E$25,2,0)</f>
        <v>3604208</v>
      </c>
      <c r="C34" s="384" t="str">
        <f>VLOOKUP(A34,'14BS'!$B$2:$E$25,3,0)</f>
        <v>仙石圭汰</v>
      </c>
      <c r="D34" s="385" t="s">
        <v>422</v>
      </c>
      <c r="E34" s="384" t="str">
        <f>VLOOKUP(A34,'14BS'!$B$2:$E$25,4,0)</f>
        <v>CSJ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VLOOKUP(A36,'14BS'!$B$2:$E$25,2,0)</f>
        <v>3604552</v>
      </c>
      <c r="C36" s="384" t="str">
        <f>VLOOKUP(A36,'14BS'!$B$2:$E$25,3,0)</f>
        <v>小林　良徳</v>
      </c>
      <c r="D36" s="385" t="s">
        <v>422</v>
      </c>
      <c r="E36" s="384" t="str">
        <f>VLOOKUP(A36,'14BS'!$B$2:$E$25,4,0)</f>
        <v>KCJTA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/>
      <c r="C38" s="384" t="s">
        <v>517</v>
      </c>
      <c r="D38" s="385" t="s">
        <v>422</v>
      </c>
      <c r="E38" s="384"/>
      <c r="F38" s="385" t="s">
        <v>423</v>
      </c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>
        <f>VLOOKUP(A40,'14BS'!$B$2:$E$25,2,0)</f>
        <v>3604433</v>
      </c>
      <c r="C40" s="384" t="str">
        <f>VLOOKUP(A40,'14BS'!$B$2:$E$25,3,0)</f>
        <v>川島　泰晟</v>
      </c>
      <c r="D40" s="385" t="s">
        <v>422</v>
      </c>
      <c r="E40" s="384" t="str">
        <f>VLOOKUP(A40,'14BS'!$B$2:$E$25,4,0)</f>
        <v>エースTA</v>
      </c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/>
      <c r="C42" s="384" t="s">
        <v>509</v>
      </c>
      <c r="D42" s="385" t="s">
        <v>422</v>
      </c>
      <c r="E42" s="384"/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VLOOKUP(A44,'14BS'!$B$2:$E$25,2,0)</f>
        <v>3604406</v>
      </c>
      <c r="C44" s="384" t="str">
        <f>VLOOKUP(A44,'14BS'!$B$2:$E$25,3,0)</f>
        <v>荒木　龍冴</v>
      </c>
      <c r="D44" s="385" t="s">
        <v>422</v>
      </c>
      <c r="E44" s="384" t="str">
        <f>VLOOKUP(A44,'14BS'!$B$2:$E$25,4,0)</f>
        <v>CSJ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VLOOKUP(A46,'14BS'!$B$2:$E$25,2,0)</f>
        <v>3604467</v>
      </c>
      <c r="C46" s="384" t="str">
        <f>VLOOKUP(A46,'14BS'!$B$2:$E$25,3,0)</f>
        <v>西村　敏喜</v>
      </c>
      <c r="D46" s="385" t="s">
        <v>422</v>
      </c>
      <c r="E46" s="384" t="str">
        <f>VLOOKUP(A46,'14BS'!$B$2:$E$25,4,0)</f>
        <v>智学館中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>
        <f>VLOOKUP(A48,'14BS'!$B$2:$E$25,2,0)</f>
        <v>3604367</v>
      </c>
      <c r="C48" s="384" t="str">
        <f>VLOOKUP(A48,'14BS'!$B$2:$E$25,3,0)</f>
        <v>大島　弘也</v>
      </c>
      <c r="D48" s="385" t="s">
        <v>422</v>
      </c>
      <c r="E48" s="384" t="str">
        <f>VLOOKUP(A48,'14BS'!$B$2:$E$25,4,0)</f>
        <v>霞南至健TC</v>
      </c>
      <c r="F48" s="385" t="s">
        <v>423</v>
      </c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5"/>
      <c r="E49" s="384"/>
      <c r="F49" s="385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VLOOKUP(A50,'14BS'!$B$2:$E$25,2,0)</f>
        <v>3604006</v>
      </c>
      <c r="C50" s="384" t="str">
        <f>VLOOKUP(A50,'14BS'!$B$2:$E$25,3,0)</f>
        <v>山口　駿</v>
      </c>
      <c r="D50" s="385" t="s">
        <v>422</v>
      </c>
      <c r="E50" s="384" t="str">
        <f>VLOOKUP(A50,'14BS'!$B$2:$E$25,4,0)</f>
        <v>ＮＪＴＣ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VLOOKUP(A52,'14BS'!$B$2:$E$25,2,0)</f>
        <v>3604183</v>
      </c>
      <c r="C52" s="384" t="str">
        <f>VLOOKUP(A52,'14BS'!$B$2:$E$25,3,0)</f>
        <v>加藤木　塁</v>
      </c>
      <c r="D52" s="385" t="s">
        <v>422</v>
      </c>
      <c r="E52" s="384" t="str">
        <f>VLOOKUP(A52,'14BS'!$B$2:$E$25,4,0)</f>
        <v>大洗ビーチTC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>
        <f>VLOOKUP(A54,'14BS'!$B$2:$E$25,2,0)</f>
        <v>3604491</v>
      </c>
      <c r="C54" s="384" t="str">
        <f>VLOOKUP(A54,'14BS'!$B$2:$E$25,3,0)</f>
        <v>木村　祥万</v>
      </c>
      <c r="D54" s="385" t="s">
        <v>422</v>
      </c>
      <c r="E54" s="400" t="str">
        <f>VLOOKUP(A54,'14BS'!$B$2:$E$25,4,0)</f>
        <v>Ｆｕｎ　ｔｏ　Ｔｅｎｎｉｓ</v>
      </c>
      <c r="F54" s="385" t="s">
        <v>423</v>
      </c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5"/>
      <c r="E55" s="400"/>
      <c r="F55" s="385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VLOOKUP(A56,'14BS'!$B$2:$E$25,2,0)</f>
        <v>3604362</v>
      </c>
      <c r="C56" s="384" t="str">
        <f>VLOOKUP(A56,'14BS'!$B$2:$E$25,3,0)</f>
        <v xml:space="preserve">霜田　一心 </v>
      </c>
      <c r="D56" s="385" t="s">
        <v>422</v>
      </c>
      <c r="E56" s="384" t="str">
        <f>VLOOKUP(A56,'14BS'!$B$2:$E$25,4,0)</f>
        <v>CSJ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/>
      <c r="C58" s="384" t="s">
        <v>510</v>
      </c>
      <c r="D58" s="385" t="s">
        <v>422</v>
      </c>
      <c r="E58" s="384"/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VLOOKUP(A60,'14BS'!$B$2:$E$25,2,0)</f>
        <v>3604534</v>
      </c>
      <c r="C60" s="384" t="str">
        <f>VLOOKUP(A60,'14BS'!$B$2:$E$25,3,0)</f>
        <v>安田　光</v>
      </c>
      <c r="D60" s="385" t="s">
        <v>422</v>
      </c>
      <c r="E60" s="384" t="str">
        <f>VLOOKUP(A60,'14BS'!$B$2:$E$25,4,0)</f>
        <v>TSO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>
        <f>VLOOKUP(A62,'14BS'!$B$2:$E$25,2,0)</f>
        <v>3604497</v>
      </c>
      <c r="C62" s="384" t="str">
        <f>VLOOKUP(A62,'14BS'!$B$2:$E$25,3,0)</f>
        <v>安城　壮大</v>
      </c>
      <c r="D62" s="385" t="s">
        <v>422</v>
      </c>
      <c r="E62" s="400" t="str">
        <f>VLOOKUP(A62,'14BS'!$B$2:$E$25,4,0)</f>
        <v>Ｆｕｎ　ｔｏ　Ｔｅｎｎｉｓ</v>
      </c>
      <c r="F62" s="385" t="s">
        <v>423</v>
      </c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5"/>
      <c r="E63" s="400"/>
      <c r="F63" s="385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508</v>
      </c>
      <c r="D64" s="385" t="s">
        <v>422</v>
      </c>
      <c r="E64" s="384"/>
      <c r="F64" s="385" t="s">
        <v>423</v>
      </c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5"/>
      <c r="E65" s="384"/>
      <c r="F65" s="385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VLOOKUP(A66,'14BS'!$B$2:$E$25,2,0)</f>
        <v>3604297</v>
      </c>
      <c r="C66" s="384" t="str">
        <f>VLOOKUP(A66,'14BS'!$B$2:$E$25,3,0)</f>
        <v>飯田　翔</v>
      </c>
      <c r="D66" s="385" t="s">
        <v>422</v>
      </c>
      <c r="E66" s="384" t="str">
        <f>VLOOKUP(A66,'14BS'!$B$2:$E$25,4,0)</f>
        <v>ＮＪＴＣ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8"/>
  <sheetViews>
    <sheetView workbookViewId="0">
      <selection activeCell="F18" sqref="F18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5.625" customWidth="1"/>
    <col min="7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177">
        <v>1</v>
      </c>
      <c r="B2" s="177">
        <v>1</v>
      </c>
      <c r="C2" s="177">
        <v>3604172</v>
      </c>
      <c r="D2" s="177" t="s">
        <v>257</v>
      </c>
      <c r="E2" s="192" t="s">
        <v>282</v>
      </c>
      <c r="F2" s="177">
        <v>3604183</v>
      </c>
      <c r="G2" s="177" t="s">
        <v>259</v>
      </c>
      <c r="H2" s="177" t="s">
        <v>260</v>
      </c>
      <c r="I2">
        <v>863</v>
      </c>
      <c r="J2">
        <v>824</v>
      </c>
      <c r="K2">
        <f t="shared" ref="K2:K15" si="0">SUM(I2:J2)</f>
        <v>1687</v>
      </c>
    </row>
    <row r="3" spans="1:11">
      <c r="A3" s="177">
        <v>2</v>
      </c>
      <c r="B3" s="177">
        <v>16</v>
      </c>
      <c r="C3" s="187">
        <v>3604082</v>
      </c>
      <c r="D3" s="177" t="s">
        <v>48</v>
      </c>
      <c r="E3" s="177" t="s">
        <v>35</v>
      </c>
      <c r="F3" s="181">
        <v>3604552</v>
      </c>
      <c r="G3" s="181" t="s">
        <v>47</v>
      </c>
      <c r="H3" s="181" t="s">
        <v>35</v>
      </c>
      <c r="I3">
        <v>451</v>
      </c>
      <c r="J3">
        <v>451</v>
      </c>
      <c r="K3">
        <f t="shared" si="0"/>
        <v>902</v>
      </c>
    </row>
    <row r="4" spans="1:11">
      <c r="A4" s="177">
        <v>3</v>
      </c>
      <c r="B4" s="177">
        <v>12</v>
      </c>
      <c r="C4" s="187">
        <v>3604297</v>
      </c>
      <c r="D4" s="177" t="s">
        <v>290</v>
      </c>
      <c r="E4" s="177" t="str">
        <f>IF([14]確認書!$H$4="","",IF(C4="","",[14]確認書!$H$4))</f>
        <v>ＮＪＴＣ</v>
      </c>
      <c r="F4" s="177">
        <v>3604006</v>
      </c>
      <c r="G4" s="193" t="s">
        <v>292</v>
      </c>
      <c r="H4" s="194" t="s">
        <v>302</v>
      </c>
      <c r="I4">
        <v>406</v>
      </c>
      <c r="J4">
        <v>406</v>
      </c>
      <c r="K4">
        <f t="shared" si="0"/>
        <v>812</v>
      </c>
    </row>
    <row r="5" spans="1:11">
      <c r="A5" s="177">
        <v>4</v>
      </c>
      <c r="B5" s="177">
        <v>5</v>
      </c>
      <c r="C5" s="187">
        <v>3604541</v>
      </c>
      <c r="D5" s="177" t="s">
        <v>295</v>
      </c>
      <c r="E5" s="177" t="str">
        <f>IF([14]確認書!$H$4="","",IF(C5="","",[14]確認書!$H$4))</f>
        <v>ＮＪＴＣ</v>
      </c>
      <c r="F5" s="177">
        <v>3604405</v>
      </c>
      <c r="G5" s="177" t="s">
        <v>304</v>
      </c>
      <c r="H5" s="177" t="s">
        <v>305</v>
      </c>
      <c r="I5">
        <v>341</v>
      </c>
      <c r="J5">
        <v>284</v>
      </c>
      <c r="K5">
        <f t="shared" si="0"/>
        <v>625</v>
      </c>
    </row>
    <row r="6" spans="1:11">
      <c r="A6" s="177">
        <v>5</v>
      </c>
      <c r="B6" s="177">
        <v>13</v>
      </c>
      <c r="C6" s="177">
        <v>3604342</v>
      </c>
      <c r="D6" s="177" t="s">
        <v>255</v>
      </c>
      <c r="E6" s="192" t="s">
        <v>282</v>
      </c>
      <c r="F6" s="177">
        <v>3604208</v>
      </c>
      <c r="G6" s="177" t="s">
        <v>256</v>
      </c>
      <c r="H6" s="192" t="s">
        <v>282</v>
      </c>
      <c r="I6">
        <v>284</v>
      </c>
      <c r="J6">
        <v>175</v>
      </c>
      <c r="K6">
        <f t="shared" si="0"/>
        <v>459</v>
      </c>
    </row>
    <row r="7" spans="1:11">
      <c r="A7" s="177">
        <v>6</v>
      </c>
      <c r="B7" s="177">
        <v>2</v>
      </c>
      <c r="C7" s="187">
        <v>3604534</v>
      </c>
      <c r="D7" s="177" t="s">
        <v>52</v>
      </c>
      <c r="E7" s="177" t="s">
        <v>53</v>
      </c>
      <c r="F7" s="177">
        <v>3604453</v>
      </c>
      <c r="G7" s="193" t="s">
        <v>49</v>
      </c>
      <c r="H7" s="194" t="s">
        <v>35</v>
      </c>
      <c r="I7">
        <v>192</v>
      </c>
      <c r="J7">
        <v>192</v>
      </c>
      <c r="K7">
        <f t="shared" si="0"/>
        <v>384</v>
      </c>
    </row>
    <row r="8" spans="1:11">
      <c r="A8" s="177">
        <v>7</v>
      </c>
      <c r="B8" s="177">
        <v>9</v>
      </c>
      <c r="C8" s="187">
        <v>3604625</v>
      </c>
      <c r="D8" s="177" t="s">
        <v>298</v>
      </c>
      <c r="E8" s="177" t="str">
        <f>IF([14]確認書!$H$4="","",IF(C8="","",[14]確認書!$H$4))</f>
        <v>ＮＪＴＣ</v>
      </c>
      <c r="F8" s="177">
        <v>3604626</v>
      </c>
      <c r="G8" s="193" t="s">
        <v>299</v>
      </c>
      <c r="H8" s="194" t="s">
        <v>303</v>
      </c>
      <c r="I8">
        <v>171</v>
      </c>
      <c r="J8">
        <v>171</v>
      </c>
      <c r="K8">
        <f t="shared" si="0"/>
        <v>342</v>
      </c>
    </row>
    <row r="9" spans="1:11">
      <c r="A9" s="177">
        <v>8</v>
      </c>
      <c r="B9" s="177">
        <v>15</v>
      </c>
      <c r="C9" s="174">
        <v>3604433</v>
      </c>
      <c r="D9" s="175" t="s">
        <v>387</v>
      </c>
      <c r="E9" s="157" t="str">
        <f>IF([2]確認書!$H$4="","",IF(C9="","",[2]確認書!$H$4))</f>
        <v>エースTA</v>
      </c>
      <c r="F9" s="175">
        <v>3604530</v>
      </c>
      <c r="G9" s="175" t="s">
        <v>390</v>
      </c>
      <c r="H9" s="175" t="s">
        <v>260</v>
      </c>
      <c r="I9">
        <v>108</v>
      </c>
      <c r="J9">
        <v>103</v>
      </c>
      <c r="K9">
        <f t="shared" si="0"/>
        <v>211</v>
      </c>
    </row>
    <row r="10" spans="1:11">
      <c r="A10" s="177">
        <v>9</v>
      </c>
      <c r="B10" s="177">
        <v>3</v>
      </c>
      <c r="C10" s="195">
        <v>3604406</v>
      </c>
      <c r="D10" s="177" t="s">
        <v>250</v>
      </c>
      <c r="E10" s="192" t="s">
        <v>282</v>
      </c>
      <c r="F10" s="177">
        <v>3604362</v>
      </c>
      <c r="G10" s="177" t="s">
        <v>253</v>
      </c>
      <c r="H10" s="192" t="s">
        <v>254</v>
      </c>
      <c r="I10">
        <v>89</v>
      </c>
      <c r="J10">
        <v>104</v>
      </c>
      <c r="K10">
        <f t="shared" si="0"/>
        <v>193</v>
      </c>
    </row>
    <row r="11" spans="1:11">
      <c r="A11" s="177">
        <v>10</v>
      </c>
      <c r="B11" s="177">
        <v>4</v>
      </c>
      <c r="C11" s="187">
        <v>3604602</v>
      </c>
      <c r="D11" s="177" t="s">
        <v>306</v>
      </c>
      <c r="E11" s="177" t="str">
        <f>IF([14]確認書!$H$4="","",IF(C11="","",[14]確認書!$H$4))</f>
        <v>ＮＪＴＣ</v>
      </c>
      <c r="F11" s="177">
        <v>3604735</v>
      </c>
      <c r="G11" s="177" t="s">
        <v>297</v>
      </c>
      <c r="H11" s="177" t="s">
        <v>303</v>
      </c>
      <c r="I11">
        <v>48</v>
      </c>
      <c r="J11">
        <v>24</v>
      </c>
      <c r="K11">
        <f t="shared" si="0"/>
        <v>72</v>
      </c>
    </row>
    <row r="12" spans="1:11" ht="14.25">
      <c r="A12" s="177">
        <v>11</v>
      </c>
      <c r="B12" s="177">
        <v>7</v>
      </c>
      <c r="C12" s="180">
        <v>3604711</v>
      </c>
      <c r="D12" s="181" t="s">
        <v>288</v>
      </c>
      <c r="E12" s="181" t="s">
        <v>303</v>
      </c>
      <c r="F12" s="182">
        <v>3604468</v>
      </c>
      <c r="G12" s="182" t="s">
        <v>289</v>
      </c>
      <c r="H12" s="182" t="s">
        <v>302</v>
      </c>
      <c r="I12">
        <v>0</v>
      </c>
      <c r="J12">
        <v>37</v>
      </c>
      <c r="K12">
        <f t="shared" si="0"/>
        <v>37</v>
      </c>
    </row>
    <row r="13" spans="1:11">
      <c r="A13" s="177">
        <v>12</v>
      </c>
      <c r="B13" s="177">
        <v>14</v>
      </c>
      <c r="C13" s="157">
        <v>3604467</v>
      </c>
      <c r="D13" s="157" t="s">
        <v>411</v>
      </c>
      <c r="E13" s="157" t="s">
        <v>412</v>
      </c>
      <c r="F13" s="157">
        <v>3604609</v>
      </c>
      <c r="G13" s="157" t="s">
        <v>413</v>
      </c>
      <c r="H13" s="157" t="s">
        <v>414</v>
      </c>
      <c r="I13">
        <v>29</v>
      </c>
      <c r="J13">
        <v>0</v>
      </c>
      <c r="K13">
        <f t="shared" si="0"/>
        <v>29</v>
      </c>
    </row>
    <row r="14" spans="1:11">
      <c r="A14" s="177">
        <v>13</v>
      </c>
      <c r="B14" s="177">
        <v>10</v>
      </c>
      <c r="C14" s="195">
        <v>3604579</v>
      </c>
      <c r="D14" s="177" t="s">
        <v>199</v>
      </c>
      <c r="E14" s="177" t="str">
        <f>IF([5]確認書!$H$4="","",IF(C14="","",[5]確認書!$H$4))</f>
        <v>大洗ビーチTC</v>
      </c>
      <c r="F14" s="177">
        <v>3604640</v>
      </c>
      <c r="G14" s="177" t="s">
        <v>200</v>
      </c>
      <c r="H14" s="177" t="str">
        <f>IF([5]確認書!$H$4="","",IF(F14="","",[5]確認書!$H$4))</f>
        <v>大洗ビーチTC</v>
      </c>
      <c r="I14">
        <v>11</v>
      </c>
      <c r="J14">
        <v>11</v>
      </c>
      <c r="K14">
        <f t="shared" si="0"/>
        <v>22</v>
      </c>
    </row>
    <row r="15" spans="1:11">
      <c r="A15" s="177">
        <v>14</v>
      </c>
      <c r="B15" s="177">
        <v>8</v>
      </c>
      <c r="C15" s="195">
        <v>3604676</v>
      </c>
      <c r="D15" s="177" t="s">
        <v>202</v>
      </c>
      <c r="E15" s="177" t="str">
        <f>IF([5]確認書!$H$4="","",IF(C15="","",[5]確認書!$H$4))</f>
        <v>大洗ビーチTC</v>
      </c>
      <c r="F15" s="195">
        <v>3604673</v>
      </c>
      <c r="G15" s="177" t="s">
        <v>203</v>
      </c>
      <c r="H15" s="177" t="str">
        <f>IF([5]確認書!$H$4="","",IF(F15="","",[5]確認書!$H$4))</f>
        <v>大洗ビーチTC</v>
      </c>
      <c r="I15">
        <v>14</v>
      </c>
      <c r="J15">
        <v>0</v>
      </c>
      <c r="K15">
        <f t="shared" si="0"/>
        <v>14</v>
      </c>
    </row>
    <row r="16" spans="1:11">
      <c r="A16" s="177">
        <v>15</v>
      </c>
      <c r="B16" s="177">
        <v>11</v>
      </c>
      <c r="C16" s="190">
        <v>3604710</v>
      </c>
      <c r="D16" s="181" t="s">
        <v>179</v>
      </c>
      <c r="E16" s="196" t="str">
        <f>IF([27]確認書!$H$4="","",IF(D16="","",[27]確認書!$H$4))</f>
        <v>TP波崎</v>
      </c>
      <c r="F16" s="190">
        <v>3604744</v>
      </c>
      <c r="G16" s="181" t="s">
        <v>180</v>
      </c>
      <c r="H16" s="196" t="str">
        <f>IF([27]確認書!$H$4="","",IF(G16="","",[27]確認書!$H$4))</f>
        <v>TP波崎</v>
      </c>
      <c r="I16">
        <v>0</v>
      </c>
      <c r="J16">
        <v>0</v>
      </c>
      <c r="K16">
        <v>0</v>
      </c>
    </row>
    <row r="17" spans="1:13">
      <c r="A17" s="28">
        <v>16</v>
      </c>
      <c r="B17" s="177"/>
      <c r="C17" s="29">
        <v>3604497</v>
      </c>
      <c r="D17" s="28" t="s">
        <v>24</v>
      </c>
      <c r="E17" s="35" t="str">
        <f>IF([22]確認書!$H$4="","",IF(C17="","",[22]確認書!$H$4))</f>
        <v>Ｆｕｎ　ｔｏ　Ｔｅｎｎｉｓ</v>
      </c>
      <c r="F17" s="29">
        <v>3604491</v>
      </c>
      <c r="G17" s="28" t="s">
        <v>22</v>
      </c>
      <c r="H17" s="35" t="str">
        <f>IF([22]確認書!$H$4="","",IF(F17="","",[22]確認書!$H$4))</f>
        <v>Ｆｕｎ　ｔｏ　Ｔｅｎｎｉｓ</v>
      </c>
      <c r="I17">
        <v>0</v>
      </c>
      <c r="J17">
        <v>0</v>
      </c>
      <c r="K17">
        <v>0</v>
      </c>
    </row>
    <row r="18" spans="1:13" ht="14.25">
      <c r="A18" s="28">
        <v>17</v>
      </c>
      <c r="B18" s="177"/>
      <c r="C18" s="5">
        <v>3604728</v>
      </c>
      <c r="D18" s="6" t="s">
        <v>364</v>
      </c>
      <c r="E18" s="6" t="s">
        <v>360</v>
      </c>
      <c r="F18" s="27">
        <v>3604781</v>
      </c>
      <c r="G18" s="6" t="s">
        <v>368</v>
      </c>
      <c r="H18" s="6" t="s">
        <v>360</v>
      </c>
      <c r="I18">
        <v>0</v>
      </c>
      <c r="J18">
        <v>0</v>
      </c>
      <c r="K18">
        <v>0</v>
      </c>
      <c r="M18" s="61"/>
    </row>
  </sheetData>
  <sortState ref="A3:K18">
    <sortCondition descending="1" ref="K2"/>
  </sortState>
  <phoneticPr fontId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1"/>
  <sheetViews>
    <sheetView workbookViewId="0">
      <selection activeCell="A3" sqref="A3"/>
    </sheetView>
  </sheetViews>
  <sheetFormatPr defaultRowHeight="13.5"/>
  <cols>
    <col min="2" max="2" width="11.5" bestFit="1" customWidth="1"/>
    <col min="3" max="3" width="12.875" customWidth="1"/>
    <col min="4" max="4" width="5.25" customWidth="1"/>
    <col min="5" max="5" width="19.625" customWidth="1"/>
  </cols>
  <sheetData>
    <row r="1" spans="1:9" ht="14.25">
      <c r="A1" s="84" t="s">
        <v>424</v>
      </c>
      <c r="B1" s="130"/>
      <c r="C1" s="131"/>
      <c r="D1" s="131"/>
      <c r="E1" s="131"/>
      <c r="F1" s="132"/>
      <c r="G1" s="133"/>
      <c r="H1" s="133"/>
      <c r="I1" s="134"/>
    </row>
    <row r="2" spans="1:9" ht="14.25">
      <c r="A2" s="84" t="s">
        <v>483</v>
      </c>
      <c r="B2" s="130"/>
      <c r="C2" s="131"/>
      <c r="D2" s="131"/>
      <c r="E2" s="131"/>
      <c r="F2" s="135"/>
      <c r="G2" s="133"/>
      <c r="H2" s="133"/>
      <c r="I2" s="134"/>
    </row>
    <row r="3" spans="1:9">
      <c r="B3" s="130"/>
      <c r="C3" s="135"/>
      <c r="D3" s="135"/>
      <c r="E3" s="135"/>
      <c r="F3" s="135"/>
      <c r="G3" s="90">
        <v>1</v>
      </c>
      <c r="H3" s="92" t="s">
        <v>477</v>
      </c>
      <c r="I3" s="136" t="s">
        <v>421</v>
      </c>
    </row>
    <row r="4" spans="1:9">
      <c r="A4" s="389">
        <v>1</v>
      </c>
      <c r="B4" s="403">
        <v>3604497</v>
      </c>
      <c r="C4" s="390" t="s">
        <v>24</v>
      </c>
      <c r="D4" s="391" t="s">
        <v>422</v>
      </c>
      <c r="E4" s="402" t="s">
        <v>504</v>
      </c>
      <c r="F4" s="392" t="s">
        <v>423</v>
      </c>
      <c r="G4" s="137"/>
      <c r="H4" s="137"/>
      <c r="I4" s="134"/>
    </row>
    <row r="5" spans="1:9">
      <c r="A5" s="389"/>
      <c r="B5" s="403"/>
      <c r="C5" s="390"/>
      <c r="D5" s="391"/>
      <c r="E5" s="402"/>
      <c r="F5" s="392"/>
      <c r="G5" s="137"/>
      <c r="H5" s="137"/>
      <c r="I5" s="134"/>
    </row>
    <row r="6" spans="1:9">
      <c r="A6" s="389"/>
      <c r="B6" s="404">
        <v>3604491</v>
      </c>
      <c r="C6" s="393" t="s">
        <v>22</v>
      </c>
      <c r="D6" s="394" t="s">
        <v>422</v>
      </c>
      <c r="E6" s="401" t="s">
        <v>504</v>
      </c>
      <c r="F6" s="395" t="s">
        <v>423</v>
      </c>
      <c r="G6" s="141"/>
      <c r="H6" s="137"/>
      <c r="I6" s="134"/>
    </row>
    <row r="7" spans="1:9">
      <c r="A7" s="389"/>
      <c r="B7" s="404"/>
      <c r="C7" s="393"/>
      <c r="D7" s="394"/>
      <c r="E7" s="401"/>
      <c r="F7" s="395"/>
      <c r="G7" s="143"/>
      <c r="H7" s="140"/>
      <c r="I7" s="398" t="s">
        <v>482</v>
      </c>
    </row>
    <row r="8" spans="1:9">
      <c r="A8" s="389">
        <v>2</v>
      </c>
      <c r="B8" s="403">
        <v>3604728</v>
      </c>
      <c r="C8" s="390" t="s">
        <v>364</v>
      </c>
      <c r="D8" s="391" t="s">
        <v>422</v>
      </c>
      <c r="E8" s="390" t="s">
        <v>506</v>
      </c>
      <c r="F8" s="392" t="s">
        <v>423</v>
      </c>
      <c r="G8" s="143"/>
      <c r="H8" s="145"/>
      <c r="I8" s="398"/>
    </row>
    <row r="9" spans="1:9">
      <c r="A9" s="389"/>
      <c r="B9" s="403"/>
      <c r="C9" s="390"/>
      <c r="D9" s="391"/>
      <c r="E9" s="390"/>
      <c r="F9" s="392"/>
      <c r="G9" s="146"/>
      <c r="H9" s="138"/>
      <c r="I9" s="139"/>
    </row>
    <row r="10" spans="1:9">
      <c r="A10" s="389"/>
      <c r="B10" s="404">
        <v>3604781</v>
      </c>
      <c r="C10" s="401" t="s">
        <v>505</v>
      </c>
      <c r="D10" s="394" t="s">
        <v>422</v>
      </c>
      <c r="E10" s="393" t="s">
        <v>506</v>
      </c>
      <c r="F10" s="395" t="s">
        <v>423</v>
      </c>
      <c r="G10" s="137"/>
      <c r="H10" s="138"/>
      <c r="I10" s="139"/>
    </row>
    <row r="11" spans="1:9">
      <c r="A11" s="389"/>
      <c r="B11" s="404"/>
      <c r="C11" s="401"/>
      <c r="D11" s="394"/>
      <c r="E11" s="393"/>
      <c r="F11" s="395"/>
      <c r="G11" s="137"/>
      <c r="H11" s="138"/>
      <c r="I11" s="139"/>
    </row>
  </sheetData>
  <mergeCells count="23">
    <mergeCell ref="B4:B5"/>
    <mergeCell ref="B6:B7"/>
    <mergeCell ref="B8:B9"/>
    <mergeCell ref="B10:B11"/>
    <mergeCell ref="F10:F11"/>
    <mergeCell ref="F6:F7"/>
    <mergeCell ref="E6:E7"/>
    <mergeCell ref="I7:I8"/>
    <mergeCell ref="F8:F9"/>
    <mergeCell ref="A8:A11"/>
    <mergeCell ref="C8:C9"/>
    <mergeCell ref="D8:D9"/>
    <mergeCell ref="E8:E9"/>
    <mergeCell ref="C10:C11"/>
    <mergeCell ref="D10:D11"/>
    <mergeCell ref="E10:E11"/>
    <mergeCell ref="A4:A7"/>
    <mergeCell ref="C4:C5"/>
    <mergeCell ref="D4:D5"/>
    <mergeCell ref="E4:E5"/>
    <mergeCell ref="F4:F5"/>
    <mergeCell ref="C6:C7"/>
    <mergeCell ref="D6:D7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8"/>
  <sheetViews>
    <sheetView topLeftCell="A34" workbookViewId="0">
      <selection activeCell="A3" sqref="A3"/>
    </sheetView>
  </sheetViews>
  <sheetFormatPr defaultRowHeight="13.5"/>
  <cols>
    <col min="2" max="2" width="10.5" bestFit="1" customWidth="1"/>
    <col min="3" max="3" width="11.375" customWidth="1"/>
    <col min="4" max="4" width="6.5" customWidth="1"/>
    <col min="5" max="5" width="14.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425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396">
        <v>1</v>
      </c>
      <c r="B4" s="390">
        <f>VLOOKUP(A4,'14BD'!$B$2:$H$16,2,0)</f>
        <v>3604172</v>
      </c>
      <c r="C4" s="390" t="str">
        <f>VLOOKUP(A4,'14BD'!$B$2:$H$16,3,0)</f>
        <v xml:space="preserve">飯泉　涼 </v>
      </c>
      <c r="D4" s="391" t="s">
        <v>422</v>
      </c>
      <c r="E4" s="390" t="str">
        <f>VLOOKUP(A4,'14BD'!$B$2:$H$16,4,0)</f>
        <v>CSJ</v>
      </c>
      <c r="F4" s="392" t="s">
        <v>423</v>
      </c>
      <c r="G4" s="105"/>
      <c r="H4" s="105"/>
      <c r="I4" s="104"/>
      <c r="J4" s="104"/>
      <c r="K4" s="104"/>
    </row>
    <row r="5" spans="1:1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>
      <c r="A6" s="396"/>
      <c r="B6" s="393">
        <f>VLOOKUP(A4,'14BD'!$B$2:$H$16,5,0)</f>
        <v>3604183</v>
      </c>
      <c r="C6" s="393" t="str">
        <f>VLOOKUP(A4,'14BD'!$B$2:$H$16,6,0)</f>
        <v>加藤木　塁</v>
      </c>
      <c r="D6" s="394" t="s">
        <v>422</v>
      </c>
      <c r="E6" s="393" t="str">
        <f>VLOOKUP(A4,'14BD'!$B$2:$H$16,7,0)</f>
        <v>大洗ビーチTC</v>
      </c>
      <c r="F6" s="395" t="s">
        <v>423</v>
      </c>
      <c r="G6" s="106"/>
      <c r="H6" s="105"/>
      <c r="I6" s="104"/>
      <c r="J6" s="104"/>
      <c r="K6" s="104"/>
    </row>
    <row r="7" spans="1:11">
      <c r="A7" s="396"/>
      <c r="B7" s="393"/>
      <c r="C7" s="393"/>
      <c r="D7" s="394"/>
      <c r="E7" s="393"/>
      <c r="F7" s="395"/>
      <c r="G7" s="107"/>
      <c r="H7" s="108"/>
      <c r="I7" s="104"/>
      <c r="J7" s="104"/>
      <c r="K7" s="104"/>
    </row>
    <row r="8" spans="1:11" ht="13.5" customHeight="1">
      <c r="A8" s="396">
        <v>2</v>
      </c>
      <c r="B8" s="390">
        <f>VLOOKUP(A8,'14BD'!$B$2:$H$16,2,0)</f>
        <v>3604534</v>
      </c>
      <c r="C8" s="390" t="str">
        <f>VLOOKUP(A8,'14BD'!$B$2:$H$16,3,0)</f>
        <v>安田　光</v>
      </c>
      <c r="D8" s="391" t="s">
        <v>422</v>
      </c>
      <c r="E8" s="390" t="str">
        <f>VLOOKUP(A8,'14BD'!$B$2:$H$16,4,0)</f>
        <v>TSO</v>
      </c>
      <c r="F8" s="392" t="s">
        <v>423</v>
      </c>
      <c r="G8" s="107"/>
      <c r="H8" s="106"/>
      <c r="I8" s="104"/>
      <c r="J8" s="104"/>
      <c r="K8" s="104"/>
    </row>
    <row r="9" spans="1:11" ht="13.5" customHeight="1">
      <c r="A9" s="396"/>
      <c r="B9" s="390"/>
      <c r="C9" s="390"/>
      <c r="D9" s="391"/>
      <c r="E9" s="390"/>
      <c r="F9" s="392"/>
      <c r="G9" s="109"/>
      <c r="H9" s="107"/>
      <c r="I9" s="104"/>
      <c r="J9" s="104"/>
      <c r="K9" s="104"/>
    </row>
    <row r="10" spans="1:11" ht="13.5" customHeight="1">
      <c r="A10" s="396"/>
      <c r="B10" s="393">
        <f>VLOOKUP(A8,'14BD'!$B$2:$H$16,5,0)</f>
        <v>3604453</v>
      </c>
      <c r="C10" s="393" t="str">
        <f>VLOOKUP(A8,'14BD'!$B$2:$H$16,6,0)</f>
        <v>松崎　稜太朗</v>
      </c>
      <c r="D10" s="394" t="s">
        <v>422</v>
      </c>
      <c r="E10" s="393" t="str">
        <f>VLOOKUP(A8,'14BD'!$B$2:$H$16,7,0)</f>
        <v>KCJTA</v>
      </c>
      <c r="F10" s="395" t="s">
        <v>423</v>
      </c>
      <c r="G10" s="105"/>
      <c r="H10" s="107"/>
      <c r="I10" s="104"/>
      <c r="J10" s="104"/>
      <c r="K10" s="104"/>
    </row>
    <row r="11" spans="1:11" ht="13.5" customHeight="1">
      <c r="A11" s="396"/>
      <c r="B11" s="393"/>
      <c r="C11" s="393"/>
      <c r="D11" s="394"/>
      <c r="E11" s="393"/>
      <c r="F11" s="395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90">
        <f>VLOOKUP(A12,'14BD'!$B$2:$H$16,2,0)</f>
        <v>3604406</v>
      </c>
      <c r="C12" s="390" t="str">
        <f>VLOOKUP(A12,'14BD'!$B$2:$H$16,3,0)</f>
        <v>荒木　龍冴</v>
      </c>
      <c r="D12" s="391" t="s">
        <v>422</v>
      </c>
      <c r="E12" s="390" t="str">
        <f>VLOOKUP(A12,'14BD'!$B$2:$H$16,4,0)</f>
        <v>CSJ</v>
      </c>
      <c r="F12" s="392" t="s">
        <v>423</v>
      </c>
      <c r="G12" s="105"/>
      <c r="H12" s="107"/>
      <c r="I12" s="111"/>
      <c r="J12" s="104"/>
      <c r="K12" s="104"/>
    </row>
    <row r="13" spans="1:11" ht="13.5" customHeight="1">
      <c r="A13" s="396"/>
      <c r="B13" s="390"/>
      <c r="C13" s="390"/>
      <c r="D13" s="391"/>
      <c r="E13" s="390"/>
      <c r="F13" s="392"/>
      <c r="G13" s="108"/>
      <c r="H13" s="107"/>
      <c r="I13" s="112"/>
      <c r="J13" s="104"/>
      <c r="K13" s="104"/>
    </row>
    <row r="14" spans="1:11" ht="13.5" customHeight="1">
      <c r="A14" s="396"/>
      <c r="B14" s="393">
        <f>VLOOKUP(A12,'14BD'!$B$2:$H$16,5,0)</f>
        <v>3604362</v>
      </c>
      <c r="C14" s="393" t="str">
        <f>VLOOKUP(A12,'14BD'!$B$2:$H$16,6,0)</f>
        <v xml:space="preserve">霜田　一心 </v>
      </c>
      <c r="D14" s="394" t="s">
        <v>422</v>
      </c>
      <c r="E14" s="393" t="str">
        <f>VLOOKUP(A12,'14BD'!$B$2:$H$16,7,0)</f>
        <v>CSJ</v>
      </c>
      <c r="F14" s="395" t="s">
        <v>423</v>
      </c>
      <c r="G14" s="106"/>
      <c r="H14" s="113"/>
      <c r="I14" s="112"/>
      <c r="J14" s="104"/>
      <c r="K14" s="104"/>
    </row>
    <row r="15" spans="1:11" ht="13.5" customHeight="1">
      <c r="A15" s="396"/>
      <c r="B15" s="393"/>
      <c r="C15" s="393"/>
      <c r="D15" s="394"/>
      <c r="E15" s="393"/>
      <c r="F15" s="395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90">
        <f>VLOOKUP(A16,'14BD'!$B$2:$H$16,2,0)</f>
        <v>3604602</v>
      </c>
      <c r="C16" s="390" t="str">
        <f>VLOOKUP(A16,'14BD'!$B$2:$H$16,3,0)</f>
        <v>森　信光</v>
      </c>
      <c r="D16" s="391" t="s">
        <v>422</v>
      </c>
      <c r="E16" s="390" t="str">
        <f>VLOOKUP(A16,'14BD'!$B$2:$H$16,4,0)</f>
        <v>ＮＪＴＣ</v>
      </c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93">
        <f>VLOOKUP(A16,'14BD'!$B$2:$H$16,5,0)</f>
        <v>3604735</v>
      </c>
      <c r="C18" s="393" t="str">
        <f>VLOOKUP(A16,'14BD'!$B$2:$H$16,6,0)</f>
        <v>渡邊　湧野</v>
      </c>
      <c r="D18" s="394" t="s">
        <v>422</v>
      </c>
      <c r="E18" s="393" t="str">
        <f>VLOOKUP(A16,'14BD'!$B$2:$H$16,7,0)</f>
        <v>ＮＪＴＣ</v>
      </c>
      <c r="F18" s="395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VLOOKUP(A20,'14BD'!$B$2:$H$16,2,0)</f>
        <v>3604541</v>
      </c>
      <c r="C20" s="390" t="str">
        <f>VLOOKUP(A20,'14BD'!$B$2:$H$16,3,0)</f>
        <v>藤原　浩剛</v>
      </c>
      <c r="D20" s="391" t="s">
        <v>422</v>
      </c>
      <c r="E20" s="390" t="str">
        <f>VLOOKUP(A20,'14BD'!$B$2:$H$16,4,0)</f>
        <v>ＮＪＴＣ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93">
        <f>VLOOKUP(A20,'14BD'!$B$2:$H$16,5,0)</f>
        <v>3604405</v>
      </c>
      <c r="C22" s="393" t="str">
        <f>VLOOKUP(A20,'14BD'!$B$2:$H$16,6,0)</f>
        <v>大塚　生吹</v>
      </c>
      <c r="D22" s="394" t="s">
        <v>422</v>
      </c>
      <c r="E22" s="393" t="str">
        <f>VLOOKUP(A20,'14BD'!$B$2:$H$16,7,0)</f>
        <v>ＣＳＪ</v>
      </c>
      <c r="F22" s="395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552</v>
      </c>
      <c r="D24" s="391" t="s">
        <v>422</v>
      </c>
      <c r="E24" s="390"/>
      <c r="F24" s="392" t="s">
        <v>423</v>
      </c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0"/>
      <c r="F25" s="392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4" t="s">
        <v>422</v>
      </c>
      <c r="E26" s="393"/>
      <c r="F26" s="395" t="s">
        <v>423</v>
      </c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4"/>
      <c r="E27" s="393"/>
      <c r="F27" s="395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VLOOKUP(A28,'14BD'!$B$2:$H$16,2,0)</f>
        <v>3604711</v>
      </c>
      <c r="C28" s="390" t="str">
        <f>VLOOKUP(A28,'14BD'!$B$2:$H$16,3,0)</f>
        <v>吉田　健</v>
      </c>
      <c r="D28" s="391" t="s">
        <v>422</v>
      </c>
      <c r="E28" s="390" t="str">
        <f>VLOOKUP(A28,'14BD'!$B$2:$H$16,4,0)</f>
        <v>ＮＪＴＣ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93">
        <f>VLOOKUP(A28,'14BD'!$B$2:$H$16,5,0)</f>
        <v>3604468</v>
      </c>
      <c r="C30" s="393" t="str">
        <f>VLOOKUP(A28,'14BD'!$B$2:$H$16,6,0)</f>
        <v>村山　疾風</v>
      </c>
      <c r="D30" s="394" t="s">
        <v>422</v>
      </c>
      <c r="E30" s="393" t="str">
        <f>VLOOKUP(A28,'14BD'!$B$2:$H$16,7,0)</f>
        <v>ＮＪＴＣ</v>
      </c>
      <c r="F30" s="395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90">
        <f>VLOOKUP(A32,'14BD'!$B$2:$H$16,2,0)</f>
        <v>3604676</v>
      </c>
      <c r="C32" s="390" t="str">
        <f>VLOOKUP(A32,'14BD'!$B$2:$H$16,3,0)</f>
        <v>本橋　璃武</v>
      </c>
      <c r="D32" s="391" t="s">
        <v>422</v>
      </c>
      <c r="E32" s="390" t="str">
        <f>VLOOKUP(A32,'14BD'!$B$2:$H$16,4,0)</f>
        <v>大洗ビーチTC</v>
      </c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93">
        <f>VLOOKUP(A32,'14BD'!$B$2:$H$16,5,0)</f>
        <v>3604673</v>
      </c>
      <c r="C34" s="393" t="str">
        <f>VLOOKUP(A32,'14BD'!$B$2:$H$16,6,0)</f>
        <v>後藤　魁士</v>
      </c>
      <c r="D34" s="394" t="s">
        <v>422</v>
      </c>
      <c r="E34" s="393" t="str">
        <f>VLOOKUP(A32,'14BD'!$B$2:$H$16,7,0)</f>
        <v>大洗ビーチTC</v>
      </c>
      <c r="F34" s="395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VLOOKUP(A36,'14BD'!$B$2:$H$16,2,0)</f>
        <v>3604625</v>
      </c>
      <c r="C36" s="390" t="str">
        <f>VLOOKUP(A36,'14BD'!$B$2:$H$16,3,0)</f>
        <v>長谷川　新</v>
      </c>
      <c r="D36" s="391" t="s">
        <v>422</v>
      </c>
      <c r="E36" s="390" t="str">
        <f>VLOOKUP(A36,'14BD'!$B$2:$H$16,4,0)</f>
        <v>ＮＪＴＣ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93">
        <f>VLOOKUP(A36,'14BD'!$B$2:$H$16,5,0)</f>
        <v>3604626</v>
      </c>
      <c r="C38" s="393" t="str">
        <f>VLOOKUP(A36,'14BD'!$B$2:$H$16,6,0)</f>
        <v>長谷川　開</v>
      </c>
      <c r="D38" s="394" t="s">
        <v>422</v>
      </c>
      <c r="E38" s="393" t="str">
        <f>VLOOKUP(A36,'14BD'!$B$2:$H$16,7,0)</f>
        <v>ＮＪＴＣ</v>
      </c>
      <c r="F38" s="395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93"/>
      <c r="C39" s="393"/>
      <c r="D39" s="394"/>
      <c r="E39" s="393"/>
      <c r="F39" s="395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VLOOKUP(A40,'14BD'!$B$2:$H$16,2,0)</f>
        <v>3604579</v>
      </c>
      <c r="C40" s="390" t="str">
        <f>VLOOKUP(A40,'14BD'!$B$2:$H$16,3,0)</f>
        <v>小松﨑　陸</v>
      </c>
      <c r="D40" s="391" t="s">
        <v>422</v>
      </c>
      <c r="E40" s="390" t="str">
        <f>VLOOKUP(A40,'14BD'!$B$2:$H$16,4,0)</f>
        <v>大洗ビーチTC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93">
        <f>VLOOKUP(A40,'14BD'!$B$2:$H$16,5,0)</f>
        <v>3604640</v>
      </c>
      <c r="C42" s="393" t="str">
        <f>VLOOKUP(A40,'14BD'!$B$2:$H$16,6,0)</f>
        <v>園山　嘉秀</v>
      </c>
      <c r="D42" s="394" t="s">
        <v>422</v>
      </c>
      <c r="E42" s="393" t="str">
        <f>VLOOKUP(A40,'14BD'!$B$2:$H$16,7,0)</f>
        <v>大洗ビーチTC</v>
      </c>
      <c r="F42" s="395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93"/>
      <c r="C43" s="393"/>
      <c r="D43" s="394"/>
      <c r="E43" s="393"/>
      <c r="F43" s="395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90">
        <f>VLOOKUP(A44,'14BD'!$B$2:$H$16,2,0)</f>
        <v>3604710</v>
      </c>
      <c r="C44" s="390" t="str">
        <f>VLOOKUP(A44,'14BD'!$B$2:$H$16,3,0)</f>
        <v>塙　聖矢</v>
      </c>
      <c r="D44" s="391" t="s">
        <v>422</v>
      </c>
      <c r="E44" s="390" t="str">
        <f>VLOOKUP(A44,'14BD'!$B$2:$H$16,4,0)</f>
        <v>TP波崎</v>
      </c>
      <c r="F44" s="392" t="s">
        <v>423</v>
      </c>
      <c r="G44" s="105"/>
      <c r="H44" s="107"/>
      <c r="I44" s="111"/>
      <c r="J44" s="112"/>
      <c r="K44" s="120"/>
    </row>
    <row r="45" spans="1:11" ht="13.5" customHeight="1">
      <c r="A45" s="396"/>
      <c r="B45" s="390"/>
      <c r="C45" s="390"/>
      <c r="D45" s="391"/>
      <c r="E45" s="390"/>
      <c r="F45" s="392"/>
      <c r="G45" s="108"/>
      <c r="H45" s="107"/>
      <c r="I45" s="112"/>
      <c r="J45" s="112"/>
      <c r="K45" s="120"/>
    </row>
    <row r="46" spans="1:11" ht="13.5" customHeight="1">
      <c r="A46" s="396"/>
      <c r="B46" s="393">
        <f>VLOOKUP(A44,'14BD'!$B$2:$H$16,5,0)</f>
        <v>3604744</v>
      </c>
      <c r="C46" s="393" t="str">
        <f>VLOOKUP(A44,'14BD'!$B$2:$H$16,6,0)</f>
        <v>吉川　和秀</v>
      </c>
      <c r="D46" s="394" t="s">
        <v>422</v>
      </c>
      <c r="E46" s="393" t="str">
        <f>VLOOKUP(A44,'14BD'!$B$2:$H$16,7,0)</f>
        <v>TP波崎</v>
      </c>
      <c r="F46" s="395" t="s">
        <v>423</v>
      </c>
      <c r="G46" s="106"/>
      <c r="H46" s="113"/>
      <c r="I46" s="112"/>
      <c r="J46" s="112"/>
      <c r="K46" s="120"/>
    </row>
    <row r="47" spans="1:11" ht="13.5" customHeight="1">
      <c r="A47" s="396"/>
      <c r="B47" s="393"/>
      <c r="C47" s="393"/>
      <c r="D47" s="394"/>
      <c r="E47" s="393"/>
      <c r="F47" s="395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VLOOKUP(A48,'14BD'!$B$2:$H$16,2,0)</f>
        <v>3604297</v>
      </c>
      <c r="C48" s="390" t="str">
        <f>VLOOKUP(A48,'14BD'!$B$2:$H$16,3,0)</f>
        <v>飯田　翔</v>
      </c>
      <c r="D48" s="391" t="s">
        <v>422</v>
      </c>
      <c r="E48" s="390" t="str">
        <f>VLOOKUP(A48,'14BD'!$B$2:$H$16,4,0)</f>
        <v>ＮＪＴＣ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93">
        <f>VLOOKUP(A48,'14BD'!$B$2:$H$16,5,0)</f>
        <v>3604006</v>
      </c>
      <c r="C50" s="393" t="str">
        <f>VLOOKUP(A48,'14BD'!$B$2:$H$16,6,0)</f>
        <v>山口　駿</v>
      </c>
      <c r="D50" s="394" t="s">
        <v>422</v>
      </c>
      <c r="E50" s="393" t="str">
        <f>VLOOKUP(A48,'14BD'!$B$2:$H$16,7,0)</f>
        <v>ＮＪＴＣ</v>
      </c>
      <c r="F50" s="395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93"/>
      <c r="C51" s="393"/>
      <c r="D51" s="394"/>
      <c r="E51" s="393"/>
      <c r="F51" s="395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90">
        <f>VLOOKUP(A52,'14BD'!$B$2:$H$16,2,0)</f>
        <v>3604342</v>
      </c>
      <c r="C52" s="390" t="str">
        <f>VLOOKUP(A52,'14BD'!$B$2:$H$16,3,0)</f>
        <v xml:space="preserve">松藤　悠 </v>
      </c>
      <c r="D52" s="391" t="s">
        <v>422</v>
      </c>
      <c r="E52" s="390" t="str">
        <f>VLOOKUP(A52,'14BD'!$B$2:$H$16,4,0)</f>
        <v>CSJ</v>
      </c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90"/>
      <c r="C53" s="390"/>
      <c r="D53" s="391"/>
      <c r="E53" s="390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93">
        <f>VLOOKUP(A52,'14BD'!$B$2:$H$16,5,0)</f>
        <v>3604208</v>
      </c>
      <c r="C54" s="393" t="str">
        <f>VLOOKUP(A52,'14BD'!$B$2:$H$16,6,0)</f>
        <v>仙石圭汰</v>
      </c>
      <c r="D54" s="394" t="s">
        <v>422</v>
      </c>
      <c r="E54" s="393" t="str">
        <f>VLOOKUP(A52,'14BD'!$B$2:$H$16,7,0)</f>
        <v>CSJ</v>
      </c>
      <c r="F54" s="395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93"/>
      <c r="C55" s="393"/>
      <c r="D55" s="394"/>
      <c r="E55" s="393"/>
      <c r="F55" s="395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90">
        <f>VLOOKUP(A56,'14BD'!$B$2:$H$16,2,0)</f>
        <v>3604467</v>
      </c>
      <c r="C56" s="390" t="str">
        <f>VLOOKUP(A56,'14BD'!$B$2:$H$16,3,0)</f>
        <v>西村　敏喜</v>
      </c>
      <c r="D56" s="391" t="s">
        <v>422</v>
      </c>
      <c r="E56" s="390" t="str">
        <f>VLOOKUP(A56,'14BD'!$B$2:$H$16,4,0)</f>
        <v>智学館中</v>
      </c>
      <c r="F56" s="392" t="s">
        <v>423</v>
      </c>
      <c r="G56" s="107"/>
      <c r="H56" s="106"/>
      <c r="I56" s="112"/>
      <c r="J56" s="104"/>
      <c r="K56" s="120"/>
    </row>
    <row r="57" spans="1:11" ht="13.5" customHeight="1">
      <c r="A57" s="396"/>
      <c r="B57" s="390"/>
      <c r="C57" s="390"/>
      <c r="D57" s="391"/>
      <c r="E57" s="390"/>
      <c r="F57" s="392"/>
      <c r="G57" s="109"/>
      <c r="H57" s="107"/>
      <c r="I57" s="112"/>
      <c r="J57" s="104"/>
      <c r="K57" s="120"/>
    </row>
    <row r="58" spans="1:11" ht="13.5" customHeight="1">
      <c r="A58" s="396"/>
      <c r="B58" s="393">
        <f>VLOOKUP(A56,'14BD'!$B$2:$H$16,5,0)</f>
        <v>3604609</v>
      </c>
      <c r="C58" s="393" t="str">
        <f>VLOOKUP(A56,'14BD'!$B$2:$H$16,6,0)</f>
        <v>白井　大輔</v>
      </c>
      <c r="D58" s="394" t="s">
        <v>422</v>
      </c>
      <c r="E58" s="393" t="str">
        <f>VLOOKUP(A56,'14BD'!$B$2:$H$16,7,0)</f>
        <v>水戸グリーンTC</v>
      </c>
      <c r="F58" s="395" t="s">
        <v>423</v>
      </c>
      <c r="G58" s="105"/>
      <c r="H58" s="107"/>
      <c r="I58" s="112"/>
      <c r="J58" s="104"/>
      <c r="K58" s="120"/>
    </row>
    <row r="59" spans="1:11" ht="13.5" customHeight="1">
      <c r="A59" s="396"/>
      <c r="B59" s="393"/>
      <c r="C59" s="393"/>
      <c r="D59" s="394"/>
      <c r="E59" s="393"/>
      <c r="F59" s="395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90">
        <f>VLOOKUP(A60,'14BD'!$B$2:$H$16,2,0)</f>
        <v>3604433</v>
      </c>
      <c r="C60" s="390" t="str">
        <f>VLOOKUP(A60,'14BD'!$B$2:$H$16,3,0)</f>
        <v>川島　泰晟</v>
      </c>
      <c r="D60" s="391" t="s">
        <v>422</v>
      </c>
      <c r="E60" s="390" t="str">
        <f>VLOOKUP(A60,'14BD'!$B$2:$H$16,4,0)</f>
        <v>エースTA</v>
      </c>
      <c r="F60" s="392" t="s">
        <v>423</v>
      </c>
      <c r="G60" s="105"/>
      <c r="H60" s="107"/>
      <c r="I60" s="104"/>
      <c r="J60" s="104"/>
      <c r="K60" s="120"/>
    </row>
    <row r="61" spans="1:11" ht="13.5" customHeight="1">
      <c r="A61" s="396"/>
      <c r="B61" s="390"/>
      <c r="C61" s="390"/>
      <c r="D61" s="391"/>
      <c r="E61" s="390"/>
      <c r="F61" s="392"/>
      <c r="G61" s="108"/>
      <c r="H61" s="107"/>
      <c r="I61" s="104"/>
      <c r="J61" s="104"/>
      <c r="K61" s="120"/>
    </row>
    <row r="62" spans="1:11" ht="13.5" customHeight="1">
      <c r="A62" s="396"/>
      <c r="B62" s="393">
        <f>VLOOKUP(A60,'14BD'!$B$2:$H$16,5,0)</f>
        <v>3604530</v>
      </c>
      <c r="C62" s="393" t="str">
        <f>VLOOKUP(A60,'14BD'!$B$2:$H$16,6,0)</f>
        <v>菅谷　哲司</v>
      </c>
      <c r="D62" s="394" t="s">
        <v>422</v>
      </c>
      <c r="E62" s="393" t="str">
        <f>VLOOKUP(A60,'14BD'!$B$2:$H$16,7,0)</f>
        <v>大洗ビーチTC</v>
      </c>
      <c r="F62" s="395" t="s">
        <v>423</v>
      </c>
      <c r="G62" s="106"/>
      <c r="H62" s="113"/>
      <c r="I62" s="104"/>
      <c r="J62" s="104"/>
      <c r="K62" s="120"/>
    </row>
    <row r="63" spans="1:11" ht="13.5" customHeight="1">
      <c r="A63" s="396"/>
      <c r="B63" s="393"/>
      <c r="C63" s="393"/>
      <c r="D63" s="394"/>
      <c r="E63" s="393"/>
      <c r="F63" s="395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VLOOKUP(A64,'14BD'!$B$2:$H$16,2,0)</f>
        <v>3604082</v>
      </c>
      <c r="C64" s="390" t="str">
        <f>VLOOKUP(A64,'14BD'!$B$2:$H$16,3,0)</f>
        <v>松尾　滉哉</v>
      </c>
      <c r="D64" s="391" t="s">
        <v>422</v>
      </c>
      <c r="E64" s="390" t="str">
        <f>VLOOKUP(A64,'14BD'!$B$2:$H$16,4,0)</f>
        <v>KCJTA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93">
        <f>VLOOKUP(A64,'14BD'!$B$2:$H$16,5,0)</f>
        <v>3604552</v>
      </c>
      <c r="C66" s="393" t="str">
        <f>VLOOKUP(A64,'14BD'!$B$2:$H$16,6,0)</f>
        <v>小林　良徳</v>
      </c>
      <c r="D66" s="394" t="s">
        <v>422</v>
      </c>
      <c r="E66" s="393" t="str">
        <f>VLOOKUP(A64,'14BD'!$B$2:$H$16,7,0)</f>
        <v>KCJTA</v>
      </c>
      <c r="F66" s="395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93"/>
      <c r="C67" s="393"/>
      <c r="D67" s="394"/>
      <c r="E67" s="393"/>
      <c r="F67" s="395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74">
    <mergeCell ref="F6:F7"/>
    <mergeCell ref="A8:A11"/>
    <mergeCell ref="B8:B9"/>
    <mergeCell ref="C8:C9"/>
    <mergeCell ref="D8:D9"/>
    <mergeCell ref="E8:E9"/>
    <mergeCell ref="F8:F9"/>
    <mergeCell ref="B10:B11"/>
    <mergeCell ref="C10:C11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D14:D15"/>
    <mergeCell ref="E14:E15"/>
    <mergeCell ref="F14:F15"/>
    <mergeCell ref="A16:A19"/>
    <mergeCell ref="B16:B17"/>
    <mergeCell ref="C16:C17"/>
    <mergeCell ref="D16:D17"/>
    <mergeCell ref="E16:E17"/>
    <mergeCell ref="F16:F17"/>
    <mergeCell ref="B18:B19"/>
    <mergeCell ref="A24:A27"/>
    <mergeCell ref="D24:D25"/>
    <mergeCell ref="E24:E25"/>
    <mergeCell ref="C18:C19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C24:C27"/>
    <mergeCell ref="B24:B27"/>
    <mergeCell ref="F30:F31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B44:B45"/>
    <mergeCell ref="C44:C45"/>
    <mergeCell ref="D44:D45"/>
    <mergeCell ref="E44:E45"/>
    <mergeCell ref="F44:F45"/>
    <mergeCell ref="F48:F49"/>
    <mergeCell ref="B50:B51"/>
    <mergeCell ref="C50:C51"/>
    <mergeCell ref="D50:D51"/>
    <mergeCell ref="E50:E51"/>
    <mergeCell ref="F50:F51"/>
    <mergeCell ref="B46:B47"/>
    <mergeCell ref="C46:C47"/>
    <mergeCell ref="D46:D47"/>
    <mergeCell ref="E46:E47"/>
    <mergeCell ref="F46:F47"/>
    <mergeCell ref="F54:F55"/>
    <mergeCell ref="A56:A59"/>
    <mergeCell ref="B56:B57"/>
    <mergeCell ref="C56:C57"/>
    <mergeCell ref="D56:D57"/>
    <mergeCell ref="E56:E57"/>
    <mergeCell ref="F56:F57"/>
    <mergeCell ref="B58:B59"/>
    <mergeCell ref="C58:C59"/>
    <mergeCell ref="D58:D59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E58:E59"/>
    <mergeCell ref="F58:F59"/>
    <mergeCell ref="A60:A63"/>
    <mergeCell ref="B60:B61"/>
    <mergeCell ref="C60:C61"/>
    <mergeCell ref="D60:D61"/>
    <mergeCell ref="E60:E61"/>
    <mergeCell ref="F60:F61"/>
    <mergeCell ref="B62:B63"/>
    <mergeCell ref="C62:C63"/>
    <mergeCell ref="C66:C67"/>
    <mergeCell ref="D66:D67"/>
    <mergeCell ref="E66:E67"/>
    <mergeCell ref="F66:F67"/>
    <mergeCell ref="D62:D63"/>
    <mergeCell ref="E62:E63"/>
    <mergeCell ref="F62:F63"/>
    <mergeCell ref="A64:A67"/>
    <mergeCell ref="B64:B65"/>
    <mergeCell ref="C64:C65"/>
    <mergeCell ref="D64:D65"/>
    <mergeCell ref="E64:E65"/>
    <mergeCell ref="F64:F65"/>
    <mergeCell ref="B66:B67"/>
  </mergeCells>
  <phoneticPr fontId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33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3652329</v>
      </c>
      <c r="D2" s="4" t="s">
        <v>54</v>
      </c>
      <c r="E2" s="14" t="s">
        <v>35</v>
      </c>
      <c r="F2">
        <v>656</v>
      </c>
    </row>
    <row r="3" spans="1:6">
      <c r="A3" s="4">
        <v>2</v>
      </c>
      <c r="B3" s="4">
        <v>32</v>
      </c>
      <c r="C3" s="4">
        <v>3652394</v>
      </c>
      <c r="D3" s="4" t="s">
        <v>261</v>
      </c>
      <c r="E3" s="14" t="str">
        <f>IF([29]確認書!$H$4="","",IF(D3="","",[29]確認書!$H$4))</f>
        <v>CSJ</v>
      </c>
      <c r="F3">
        <v>441</v>
      </c>
    </row>
    <row r="4" spans="1:6">
      <c r="A4" s="4">
        <v>3</v>
      </c>
      <c r="B4" s="4">
        <v>9</v>
      </c>
      <c r="C4" s="4">
        <v>3652430</v>
      </c>
      <c r="D4" s="4" t="s">
        <v>263</v>
      </c>
      <c r="E4" s="4" t="s">
        <v>254</v>
      </c>
      <c r="F4">
        <v>269</v>
      </c>
    </row>
    <row r="5" spans="1:6">
      <c r="A5" s="4">
        <v>4</v>
      </c>
      <c r="B5" s="4">
        <v>24</v>
      </c>
      <c r="C5" s="12">
        <v>3652473</v>
      </c>
      <c r="D5" s="4" t="s">
        <v>147</v>
      </c>
      <c r="E5" s="14" t="str">
        <f>IF([15]確認書!$H$4="","",IF(C5="","",[15]確認書!$H$4))</f>
        <v>Asch T.A</v>
      </c>
      <c r="F5">
        <v>216</v>
      </c>
    </row>
    <row r="6" spans="1:6">
      <c r="A6" s="4">
        <v>5</v>
      </c>
      <c r="B6" s="4">
        <v>16</v>
      </c>
      <c r="C6" s="12">
        <v>3652455</v>
      </c>
      <c r="D6" s="4" t="s">
        <v>146</v>
      </c>
      <c r="E6" s="14" t="str">
        <f>IF([15]確認書!$H$4="","",IF(C6="","",[15]確認書!$H$4))</f>
        <v>Asch T.A</v>
      </c>
      <c r="F6">
        <v>197</v>
      </c>
    </row>
    <row r="7" spans="1:6">
      <c r="A7" s="4">
        <v>6</v>
      </c>
      <c r="B7" s="4">
        <v>25</v>
      </c>
      <c r="C7" s="12">
        <v>3652475</v>
      </c>
      <c r="D7" s="4" t="s">
        <v>171</v>
      </c>
      <c r="E7" s="14" t="str">
        <f>IF([6]確認書!$H$4="","",IF(C7="","",[6]確認書!$H$4))</f>
        <v>サンスポーツ</v>
      </c>
      <c r="F7">
        <v>125</v>
      </c>
    </row>
    <row r="8" spans="1:6">
      <c r="A8" s="4">
        <v>7</v>
      </c>
      <c r="B8" s="4">
        <v>17</v>
      </c>
      <c r="C8" s="17">
        <v>3652458</v>
      </c>
      <c r="D8" s="4" t="s">
        <v>209</v>
      </c>
      <c r="E8" s="14" t="str">
        <f>IF([5]確認書!$H$4="","",IF(C8="","",[5]確認書!$H$4))</f>
        <v>大洗ビーチTC</v>
      </c>
      <c r="F8">
        <v>109</v>
      </c>
    </row>
    <row r="9" spans="1:6">
      <c r="A9" s="4">
        <v>8</v>
      </c>
      <c r="B9" s="4">
        <v>8</v>
      </c>
      <c r="C9" s="12">
        <v>3652498</v>
      </c>
      <c r="D9" s="4" t="s">
        <v>264</v>
      </c>
      <c r="E9" s="14" t="str">
        <f>IF([29]確認書!$H$4="","",IF(D9="","",[29]確認書!$H$4))</f>
        <v>CSJ</v>
      </c>
      <c r="F9">
        <v>90</v>
      </c>
    </row>
    <row r="10" spans="1:6">
      <c r="A10" s="4">
        <v>9</v>
      </c>
      <c r="B10" s="4">
        <v>27</v>
      </c>
      <c r="C10" s="4">
        <v>3652535</v>
      </c>
      <c r="D10" s="4" t="s">
        <v>262</v>
      </c>
      <c r="E10" s="14" t="str">
        <f>IF([30]申込確認書!$H$3="","",IF(C10="","",[30]申込確認書!$H$3))</f>
        <v>CSJ</v>
      </c>
      <c r="F10">
        <v>88</v>
      </c>
    </row>
    <row r="11" spans="1:6">
      <c r="A11" s="4">
        <v>10</v>
      </c>
      <c r="B11" s="4">
        <v>28</v>
      </c>
      <c r="C11" s="12">
        <v>3652438</v>
      </c>
      <c r="D11" s="4" t="s">
        <v>208</v>
      </c>
      <c r="E11" s="14" t="str">
        <f>IF([5]確認書!$H$4="","",IF(C11="","",[5]確認書!$H$4))</f>
        <v>大洗ビーチTC</v>
      </c>
      <c r="F11">
        <v>85</v>
      </c>
    </row>
    <row r="12" spans="1:6">
      <c r="A12" s="4">
        <v>11</v>
      </c>
      <c r="B12" s="4">
        <v>14</v>
      </c>
      <c r="C12" s="12">
        <v>3652565</v>
      </c>
      <c r="D12" s="4" t="s">
        <v>265</v>
      </c>
      <c r="E12" s="14" t="str">
        <f>IF([4]確認書!$H$4="","",IF(C12="","",[4]確認書!$H$4))</f>
        <v>CSJ</v>
      </c>
      <c r="F12">
        <v>74</v>
      </c>
    </row>
    <row r="13" spans="1:6">
      <c r="A13" s="4">
        <v>12</v>
      </c>
      <c r="B13" s="4">
        <v>5</v>
      </c>
      <c r="C13" s="24">
        <v>3652541</v>
      </c>
      <c r="D13" s="25" t="s">
        <v>365</v>
      </c>
      <c r="E13" s="26" t="str">
        <f>IF([8]確認書!$H$4="","",IF(C13="","",[8]確認書!$H$4))</f>
        <v>マス・ガイアＴＣ</v>
      </c>
      <c r="F13">
        <v>61</v>
      </c>
    </row>
    <row r="14" spans="1:6">
      <c r="A14" s="4">
        <v>13</v>
      </c>
      <c r="B14" s="4">
        <v>13</v>
      </c>
      <c r="C14" s="12">
        <v>3652495</v>
      </c>
      <c r="D14" s="4" t="s">
        <v>11</v>
      </c>
      <c r="E14" s="14" t="str">
        <f>IF([9]確認書!$H$4="","",IF(C14="","",[9]確認書!$H$4))</f>
        <v>三笠TS</v>
      </c>
      <c r="F14">
        <v>58</v>
      </c>
    </row>
    <row r="15" spans="1:6">
      <c r="A15" s="4">
        <v>14</v>
      </c>
      <c r="B15" s="4">
        <v>22</v>
      </c>
      <c r="C15" s="12">
        <v>3652570</v>
      </c>
      <c r="D15" s="4" t="s">
        <v>19</v>
      </c>
      <c r="E15" s="14" t="str">
        <f>IF([31]確認書!$H$4="","",IF(C15="","",[31]確認書!$H$4))</f>
        <v>Ｔｅａｍ１０４</v>
      </c>
      <c r="F15">
        <v>46</v>
      </c>
    </row>
    <row r="16" spans="1:6">
      <c r="A16" s="4">
        <v>15</v>
      </c>
      <c r="B16" s="4">
        <v>12</v>
      </c>
      <c r="C16" s="24">
        <v>3652485</v>
      </c>
      <c r="D16" s="25" t="s">
        <v>307</v>
      </c>
      <c r="E16" s="26" t="str">
        <f>IF([14]確認書!$H$4="","",IF(C16="","",[14]確認書!$H$4))</f>
        <v>ＮＪＴＣ</v>
      </c>
      <c r="F16">
        <v>23.6</v>
      </c>
    </row>
    <row r="17" spans="1:6">
      <c r="A17" s="4">
        <v>16</v>
      </c>
      <c r="B17" s="4">
        <v>29</v>
      </c>
      <c r="C17" s="24">
        <v>3652529</v>
      </c>
      <c r="D17" s="25" t="s">
        <v>308</v>
      </c>
      <c r="E17" s="26" t="str">
        <f>IF([14]確認書!$H$4="","",IF(C17="","",[14]確認書!$H$4))</f>
        <v>ＮＪＴＣ</v>
      </c>
      <c r="F17">
        <v>21</v>
      </c>
    </row>
    <row r="18" spans="1:6">
      <c r="A18" s="4">
        <v>17</v>
      </c>
      <c r="B18" s="4">
        <v>4</v>
      </c>
      <c r="C18" s="12">
        <v>3652581</v>
      </c>
      <c r="D18" s="4" t="s">
        <v>148</v>
      </c>
      <c r="E18" s="14" t="str">
        <f>IF([15]確認書!$H$4="","",IF(C18="","",[15]確認書!$H$4))</f>
        <v>Asch T.A</v>
      </c>
      <c r="F18">
        <v>18</v>
      </c>
    </row>
    <row r="19" spans="1:6">
      <c r="A19" s="4">
        <v>18</v>
      </c>
      <c r="B19" s="4">
        <v>6</v>
      </c>
      <c r="C19" s="12">
        <v>3652579</v>
      </c>
      <c r="D19" s="4" t="s">
        <v>149</v>
      </c>
      <c r="E19" s="14" t="str">
        <f>IF([15]確認書!$H$4="","",IF(C19="","",[15]確認書!$H$4))</f>
        <v>Asch T.A</v>
      </c>
      <c r="F19">
        <v>18</v>
      </c>
    </row>
    <row r="20" spans="1:6">
      <c r="A20" s="4">
        <v>19</v>
      </c>
      <c r="B20" s="4">
        <v>21</v>
      </c>
      <c r="C20" s="12">
        <v>3652563</v>
      </c>
      <c r="D20" s="4" t="s">
        <v>150</v>
      </c>
      <c r="E20" s="14" t="str">
        <f>IF([15]確認書!$H$4="","",IF(C20="","",[15]確認書!$H$4))</f>
        <v>Asch T.A</v>
      </c>
      <c r="F20">
        <v>18</v>
      </c>
    </row>
    <row r="21" spans="1:6">
      <c r="A21" s="4">
        <v>20</v>
      </c>
      <c r="B21" s="4">
        <v>20</v>
      </c>
      <c r="C21" s="4">
        <v>3652567</v>
      </c>
      <c r="D21" s="4" t="s">
        <v>127</v>
      </c>
      <c r="E21" s="14" t="str">
        <f>IF([11]確認書!$H$4="","",IF(C21="","",[11]確認書!$H$4))</f>
        <v>ＮＦＳＣ</v>
      </c>
      <c r="F21">
        <v>6</v>
      </c>
    </row>
    <row r="22" spans="1:6">
      <c r="A22" s="4">
        <v>21</v>
      </c>
      <c r="B22" s="152">
        <v>2</v>
      </c>
      <c r="C22" s="152" t="s">
        <v>500</v>
      </c>
      <c r="D22" s="152"/>
      <c r="E22" s="152"/>
    </row>
    <row r="23" spans="1:6">
      <c r="A23" s="4">
        <v>22</v>
      </c>
      <c r="B23" s="152">
        <v>31</v>
      </c>
      <c r="C23" s="152" t="s">
        <v>500</v>
      </c>
      <c r="D23" s="152"/>
      <c r="E23" s="152"/>
    </row>
    <row r="24" spans="1:6">
      <c r="A24" s="4">
        <v>23</v>
      </c>
      <c r="B24" s="152">
        <v>10</v>
      </c>
      <c r="C24" s="152" t="s">
        <v>500</v>
      </c>
      <c r="D24" s="152"/>
      <c r="E24" s="152"/>
    </row>
    <row r="25" spans="1:6">
      <c r="A25" s="4">
        <v>24</v>
      </c>
      <c r="B25" s="152">
        <v>23</v>
      </c>
      <c r="C25" s="152" t="s">
        <v>500</v>
      </c>
      <c r="D25" s="152"/>
      <c r="E25" s="152"/>
    </row>
    <row r="26" spans="1:6">
      <c r="A26" s="4">
        <v>25</v>
      </c>
      <c r="B26" s="152">
        <v>7</v>
      </c>
      <c r="C26" s="152" t="s">
        <v>500</v>
      </c>
      <c r="D26" s="152"/>
      <c r="E26" s="152"/>
    </row>
    <row r="27" spans="1:6">
      <c r="A27" s="4">
        <v>26</v>
      </c>
      <c r="B27" s="152">
        <v>15</v>
      </c>
      <c r="C27" s="152" t="s">
        <v>500</v>
      </c>
      <c r="D27" s="152"/>
      <c r="E27" s="152"/>
    </row>
    <row r="28" spans="1:6">
      <c r="A28" s="4">
        <v>27</v>
      </c>
      <c r="B28" s="152">
        <v>18</v>
      </c>
      <c r="C28" s="152" t="s">
        <v>500</v>
      </c>
      <c r="D28" s="152"/>
      <c r="E28" s="152"/>
    </row>
    <row r="29" spans="1:6">
      <c r="A29" s="4">
        <v>28</v>
      </c>
      <c r="B29" s="152">
        <v>26</v>
      </c>
      <c r="C29" s="152" t="s">
        <v>500</v>
      </c>
      <c r="D29" s="152"/>
      <c r="E29" s="152"/>
    </row>
    <row r="30" spans="1:6">
      <c r="A30" s="4">
        <v>29</v>
      </c>
      <c r="B30" s="152">
        <v>30</v>
      </c>
      <c r="C30" s="152" t="s">
        <v>500</v>
      </c>
      <c r="D30" s="152"/>
      <c r="E30" s="152"/>
    </row>
    <row r="31" spans="1:6">
      <c r="A31" s="4">
        <v>30</v>
      </c>
      <c r="B31" s="152">
        <v>19</v>
      </c>
      <c r="C31" s="152" t="s">
        <v>500</v>
      </c>
      <c r="D31" s="152"/>
      <c r="E31" s="152"/>
    </row>
    <row r="32" spans="1:6">
      <c r="A32" s="4">
        <v>31</v>
      </c>
      <c r="B32" s="152">
        <v>3</v>
      </c>
      <c r="C32" s="152" t="s">
        <v>500</v>
      </c>
      <c r="D32" s="152"/>
      <c r="E32" s="152"/>
    </row>
    <row r="33" spans="1:5">
      <c r="A33" s="4">
        <v>32</v>
      </c>
      <c r="B33" s="152">
        <v>11</v>
      </c>
      <c r="C33" s="152" t="s">
        <v>500</v>
      </c>
      <c r="D33" s="152"/>
      <c r="E33" s="152"/>
    </row>
  </sheetData>
  <sortState ref="A3:F21">
    <sortCondition descending="1" ref="F2"/>
  </sortState>
  <phoneticPr fontId="1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.125" customWidth="1"/>
    <col min="4" max="4" width="5.25" customWidth="1"/>
    <col min="5" max="5" width="15.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437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VLOOKUP(A4,'14GS'!$B$2:$E$21,2,0)</f>
        <v>3652329</v>
      </c>
      <c r="C4" s="384" t="str">
        <f>VLOOKUP(A4,'14GS'!$B$2:$E$21,3,0)</f>
        <v>申　ジホ</v>
      </c>
      <c r="D4" s="385" t="s">
        <v>422</v>
      </c>
      <c r="E4" s="384" t="str">
        <f>VLOOKUP(A4,'14GS'!$B$2:$E$21,4,0)</f>
        <v>KCJTA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/>
      <c r="C6" s="384" t="s">
        <v>527</v>
      </c>
      <c r="D6" s="387"/>
      <c r="E6" s="387"/>
      <c r="F6" s="387"/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7"/>
      <c r="E7" s="387"/>
      <c r="F7" s="387"/>
      <c r="G7" s="87"/>
      <c r="H7" s="97"/>
      <c r="I7" s="95"/>
      <c r="J7" s="87"/>
      <c r="K7" s="87"/>
      <c r="L7" s="87"/>
    </row>
    <row r="8" spans="1:12">
      <c r="A8" s="384">
        <v>3</v>
      </c>
      <c r="B8" s="384"/>
      <c r="C8" s="384" t="s">
        <v>488</v>
      </c>
      <c r="D8" s="387"/>
      <c r="E8" s="387"/>
      <c r="F8" s="387"/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7"/>
      <c r="E9" s="387"/>
      <c r="F9" s="387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VLOOKUP(A10,'14GS'!$B$2:$E$21,2,0)</f>
        <v>3652581</v>
      </c>
      <c r="C10" s="384" t="str">
        <f>VLOOKUP(A10,'14GS'!$B$2:$E$21,3,0)</f>
        <v>田口　優花</v>
      </c>
      <c r="D10" s="385" t="s">
        <v>422</v>
      </c>
      <c r="E10" s="384" t="str">
        <f>VLOOKUP(A10,'14GS'!$B$2:$E$21,4,0)</f>
        <v>Asch T.A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VLOOKUP(A12,'14GS'!$B$2:$E$21,2,0)</f>
        <v>3652541</v>
      </c>
      <c r="C12" s="384" t="str">
        <f>VLOOKUP(A12,'14GS'!$B$2:$E$21,3,0)</f>
        <v>藤田　千尋</v>
      </c>
      <c r="D12" s="385" t="s">
        <v>422</v>
      </c>
      <c r="E12" s="384" t="str">
        <f>VLOOKUP(A12,'14GS'!$B$2:$E$21,4,0)</f>
        <v>マス・ガイアＴＣ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>
        <f>VLOOKUP(A14,'14GS'!$B$2:$E$21,2,0)</f>
        <v>3652579</v>
      </c>
      <c r="C14" s="384" t="str">
        <f>VLOOKUP(A14,'14GS'!$B$2:$E$21,3,0)</f>
        <v>大木　優里</v>
      </c>
      <c r="D14" s="385" t="s">
        <v>422</v>
      </c>
      <c r="E14" s="384" t="str">
        <f>VLOOKUP(A14,'14GS'!$B$2:$E$21,4,0)</f>
        <v>Asch T.A</v>
      </c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/>
      <c r="C16" s="384" t="s">
        <v>488</v>
      </c>
      <c r="D16" s="387"/>
      <c r="E16" s="387"/>
      <c r="F16" s="387"/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7"/>
      <c r="E17" s="387"/>
      <c r="F17" s="387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VLOOKUP(A18,'14GS'!$B$2:$E$21,2,0)</f>
        <v>3652498</v>
      </c>
      <c r="C18" s="384" t="str">
        <f>VLOOKUP(A18,'14GS'!$B$2:$E$21,3,0)</f>
        <v>藤田　奈津実</v>
      </c>
      <c r="D18" s="385" t="s">
        <v>422</v>
      </c>
      <c r="E18" s="384" t="str">
        <f>VLOOKUP(A18,'14GS'!$B$2:$E$21,4,0)</f>
        <v>CSJ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VLOOKUP(A20,'14GS'!$B$2:$E$21,2,0)</f>
        <v>3652430</v>
      </c>
      <c r="C20" s="384" t="str">
        <f>VLOOKUP(A20,'14GS'!$B$2:$E$21,3,0)</f>
        <v>舩津　夏生</v>
      </c>
      <c r="D20" s="385" t="s">
        <v>422</v>
      </c>
      <c r="E20" s="384" t="str">
        <f>VLOOKUP(A20,'14GS'!$B$2:$E$21,4,0)</f>
        <v>CSJ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488</v>
      </c>
      <c r="D22" s="387"/>
      <c r="E22" s="387"/>
      <c r="F22" s="387"/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7"/>
      <c r="E23" s="387"/>
      <c r="F23" s="387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/>
      <c r="C24" s="384" t="s">
        <v>488</v>
      </c>
      <c r="D24" s="387"/>
      <c r="E24" s="387"/>
      <c r="F24" s="387"/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7"/>
      <c r="E25" s="387"/>
      <c r="F25" s="387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VLOOKUP(A26,'14GS'!$B$2:$E$21,2,0)</f>
        <v>3652485</v>
      </c>
      <c r="C26" s="384" t="str">
        <f>VLOOKUP(A26,'14GS'!$B$2:$E$21,3,0)</f>
        <v>小林　みのり</v>
      </c>
      <c r="D26" s="385" t="s">
        <v>422</v>
      </c>
      <c r="E26" s="384" t="str">
        <f>VLOOKUP(A26,'14GS'!$B$2:$E$21,4,0)</f>
        <v>ＮＪＴＣ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VLOOKUP(A28,'14GS'!$B$2:$E$21,2,0)</f>
        <v>3652495</v>
      </c>
      <c r="C28" s="384" t="str">
        <f>VLOOKUP(A28,'14GS'!$B$2:$E$21,3,0)</f>
        <v>寺田　美郷</v>
      </c>
      <c r="D28" s="385" t="s">
        <v>422</v>
      </c>
      <c r="E28" s="384" t="str">
        <f>VLOOKUP(A28,'14GS'!$B$2:$E$21,4,0)</f>
        <v>三笠TS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VLOOKUP(A30,'14GS'!$B$2:$E$21,2,0)</f>
        <v>3652565</v>
      </c>
      <c r="C30" s="384" t="str">
        <f>VLOOKUP(A30,'14GS'!$B$2:$E$21,3,0)</f>
        <v>橘　　　優</v>
      </c>
      <c r="D30" s="385" t="s">
        <v>422</v>
      </c>
      <c r="E30" s="384" t="str">
        <f>VLOOKUP(A30,'14GS'!$B$2:$E$21,4,0)</f>
        <v>CSJ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488</v>
      </c>
      <c r="D32" s="387"/>
      <c r="E32" s="387"/>
      <c r="F32" s="387"/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7"/>
      <c r="E33" s="387"/>
      <c r="F33" s="387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VLOOKUP(A34,'14GS'!$B$2:$E$21,2,0)</f>
        <v>3652455</v>
      </c>
      <c r="C34" s="384" t="str">
        <f>VLOOKUP(A34,'14GS'!$B$2:$E$21,3,0)</f>
        <v>小原　萌夢</v>
      </c>
      <c r="D34" s="385" t="s">
        <v>422</v>
      </c>
      <c r="E34" s="384" t="str">
        <f>VLOOKUP(A34,'14GS'!$B$2:$E$21,4,0)</f>
        <v>Asch T.A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VLOOKUP(A36,'14GS'!$B$2:$E$21,2,0)</f>
        <v>3652458</v>
      </c>
      <c r="C36" s="384" t="str">
        <f>VLOOKUP(A36,'14GS'!$B$2:$E$21,3,0)</f>
        <v>金子　晴香</v>
      </c>
      <c r="D36" s="385" t="s">
        <v>422</v>
      </c>
      <c r="E36" s="384" t="str">
        <f>VLOOKUP(A36,'14GS'!$B$2:$E$21,4,0)</f>
        <v>大洗ビーチTC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/>
      <c r="C38" s="384" t="s">
        <v>488</v>
      </c>
      <c r="D38" s="387"/>
      <c r="E38" s="387"/>
      <c r="F38" s="387"/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7"/>
      <c r="E39" s="387"/>
      <c r="F39" s="387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/>
      <c r="C40" s="384" t="s">
        <v>488</v>
      </c>
      <c r="D40" s="387"/>
      <c r="E40" s="387"/>
      <c r="F40" s="387"/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7"/>
      <c r="E41" s="387"/>
      <c r="F41" s="387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>
        <f>VLOOKUP(A42,'14GS'!$B$2:$E$21,2,0)</f>
        <v>3652567</v>
      </c>
      <c r="C42" s="384" t="str">
        <f>VLOOKUP(A42,'14GS'!$B$2:$E$21,3,0)</f>
        <v>鈴木　綺羅</v>
      </c>
      <c r="D42" s="385" t="s">
        <v>422</v>
      </c>
      <c r="E42" s="384" t="str">
        <f>VLOOKUP(A42,'14GS'!$B$2:$E$21,4,0)</f>
        <v>ＮＦＳＣ</v>
      </c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VLOOKUP(A44,'14GS'!$B$2:$E$21,2,0)</f>
        <v>3652563</v>
      </c>
      <c r="C44" s="384" t="str">
        <f>VLOOKUP(A44,'14GS'!$B$2:$E$21,3,0)</f>
        <v>石森　美羽</v>
      </c>
      <c r="D44" s="385" t="s">
        <v>422</v>
      </c>
      <c r="E44" s="384" t="str">
        <f>VLOOKUP(A44,'14GS'!$B$2:$E$21,4,0)</f>
        <v>Asch T.A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VLOOKUP(A46,'14GS'!$B$2:$E$21,2,0)</f>
        <v>3652570</v>
      </c>
      <c r="C46" s="384" t="str">
        <f>VLOOKUP(A46,'14GS'!$B$2:$E$21,3,0)</f>
        <v>猪瀬 里留</v>
      </c>
      <c r="D46" s="385" t="s">
        <v>422</v>
      </c>
      <c r="E46" s="384" t="str">
        <f>VLOOKUP(A46,'14GS'!$B$2:$E$21,4,0)</f>
        <v>Ｔｅａｍ１０４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/>
      <c r="C48" s="384" t="s">
        <v>488</v>
      </c>
      <c r="D48" s="387"/>
      <c r="E48" s="387"/>
      <c r="F48" s="387"/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7"/>
      <c r="E49" s="387"/>
      <c r="F49" s="387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VLOOKUP(A50,'14GS'!$B$2:$E$21,2,0)</f>
        <v>3652473</v>
      </c>
      <c r="C50" s="384" t="str">
        <f>VLOOKUP(A50,'14GS'!$B$2:$E$21,3,0)</f>
        <v>森　唯奈</v>
      </c>
      <c r="D50" s="385" t="s">
        <v>422</v>
      </c>
      <c r="E50" s="384" t="str">
        <f>VLOOKUP(A50,'14GS'!$B$2:$E$21,4,0)</f>
        <v>Asch T.A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VLOOKUP(A52,'14GS'!$B$2:$E$21,2,0)</f>
        <v>3652475</v>
      </c>
      <c r="C52" s="384" t="str">
        <f>VLOOKUP(A52,'14GS'!$B$2:$E$21,3,0)</f>
        <v>布袋　美春</v>
      </c>
      <c r="D52" s="385" t="s">
        <v>422</v>
      </c>
      <c r="E52" s="384" t="str">
        <f>VLOOKUP(A52,'14GS'!$B$2:$E$21,4,0)</f>
        <v>サンスポーツ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/>
      <c r="C54" s="384" t="s">
        <v>488</v>
      </c>
      <c r="D54" s="387"/>
      <c r="E54" s="387"/>
      <c r="F54" s="387"/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7"/>
      <c r="E55" s="387"/>
      <c r="F55" s="387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VLOOKUP(A56,'14GS'!$B$2:$E$21,2,0)</f>
        <v>3652535</v>
      </c>
      <c r="C56" s="384" t="str">
        <f>VLOOKUP(A56,'14GS'!$B$2:$E$21,3,0)</f>
        <v>中村　桜</v>
      </c>
      <c r="D56" s="385" t="s">
        <v>422</v>
      </c>
      <c r="E56" s="384" t="str">
        <f>VLOOKUP(A56,'14GS'!$B$2:$E$21,4,0)</f>
        <v>CSJ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VLOOKUP(A58,'14GS'!$B$2:$E$21,2,0)</f>
        <v>3652438</v>
      </c>
      <c r="C58" s="384" t="str">
        <f>VLOOKUP(A58,'14GS'!$B$2:$E$21,3,0)</f>
        <v>中山 未来</v>
      </c>
      <c r="D58" s="385" t="s">
        <v>422</v>
      </c>
      <c r="E58" s="384" t="str">
        <f>VLOOKUP(A58,'14GS'!$B$2:$E$21,4,0)</f>
        <v>大洗ビーチTC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VLOOKUP(A60,'14GS'!$B$2:$E$21,2,0)</f>
        <v>3652529</v>
      </c>
      <c r="C60" s="384" t="str">
        <f>VLOOKUP(A60,'14GS'!$B$2:$E$21,3,0)</f>
        <v>石束　海亜</v>
      </c>
      <c r="D60" s="385" t="s">
        <v>422</v>
      </c>
      <c r="E60" s="384" t="str">
        <f>VLOOKUP(A60,'14GS'!$B$2:$E$21,4,0)</f>
        <v>ＮＪＴＣ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/>
      <c r="C62" s="384" t="s">
        <v>488</v>
      </c>
      <c r="D62" s="387"/>
      <c r="E62" s="387"/>
      <c r="F62" s="387"/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7"/>
      <c r="E63" s="387"/>
      <c r="F63" s="387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488</v>
      </c>
      <c r="D64" s="387"/>
      <c r="E64" s="387"/>
      <c r="F64" s="387"/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7"/>
      <c r="E65" s="387"/>
      <c r="F65" s="387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VLOOKUP(A66,'14GS'!$B$2:$E$21,2,0)</f>
        <v>3652394</v>
      </c>
      <c r="C66" s="384" t="str">
        <f>VLOOKUP(A66,'14GS'!$B$2:$E$21,3,0)</f>
        <v>五十嵐　萌々</v>
      </c>
      <c r="D66" s="385" t="s">
        <v>422</v>
      </c>
      <c r="E66" s="384" t="str">
        <f>VLOOKUP(A66,'14GS'!$B$2:$E$21,4,0)</f>
        <v>CSJ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68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A6:A7"/>
    <mergeCell ref="B6:B7"/>
    <mergeCell ref="C6:C7"/>
    <mergeCell ref="D6:F7"/>
    <mergeCell ref="D8:F9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B22:B23"/>
    <mergeCell ref="C22:C23"/>
    <mergeCell ref="B24:B25"/>
    <mergeCell ref="C24:C25"/>
    <mergeCell ref="D22:F23"/>
    <mergeCell ref="D24:F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A36:A37"/>
    <mergeCell ref="B36:B37"/>
    <mergeCell ref="C36:C37"/>
    <mergeCell ref="D36:D37"/>
    <mergeCell ref="E36:E37"/>
    <mergeCell ref="F36:F37"/>
    <mergeCell ref="D38:F39"/>
    <mergeCell ref="F42:F43"/>
    <mergeCell ref="A44:A45"/>
    <mergeCell ref="D44:D45"/>
    <mergeCell ref="E44:E45"/>
    <mergeCell ref="F44:F45"/>
    <mergeCell ref="A40:A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D40:F41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A56:A57"/>
    <mergeCell ref="B56:B57"/>
    <mergeCell ref="C56:C57"/>
    <mergeCell ref="D56:D57"/>
    <mergeCell ref="E56:E57"/>
    <mergeCell ref="B54:B55"/>
    <mergeCell ref="C54:C55"/>
    <mergeCell ref="D54:F55"/>
    <mergeCell ref="A60:A61"/>
    <mergeCell ref="D60:D61"/>
    <mergeCell ref="E60:E61"/>
    <mergeCell ref="F60:F61"/>
    <mergeCell ref="A62:A63"/>
    <mergeCell ref="B62:B63"/>
    <mergeCell ref="C62:C63"/>
    <mergeCell ref="B60:B61"/>
    <mergeCell ref="C60:C61"/>
    <mergeCell ref="D62:F63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"/>
  <sheetViews>
    <sheetView workbookViewId="0"/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4">
        <v>3652394</v>
      </c>
      <c r="D2" s="4" t="s">
        <v>261</v>
      </c>
      <c r="E2" s="14" t="str">
        <f>IF([29]確認書!$H$4="","",IF(D2="","",[29]確認書!$H$4))</f>
        <v>CSJ</v>
      </c>
      <c r="F2" s="4">
        <v>3652430</v>
      </c>
      <c r="G2" s="4" t="s">
        <v>263</v>
      </c>
      <c r="H2" s="4" t="s">
        <v>254</v>
      </c>
      <c r="I2">
        <v>203</v>
      </c>
      <c r="J2">
        <v>242</v>
      </c>
      <c r="K2">
        <f>SUM(I2:J2)</f>
        <v>445</v>
      </c>
    </row>
    <row r="3" spans="1:11">
      <c r="A3" s="4">
        <v>2</v>
      </c>
      <c r="B3" s="4">
        <v>8</v>
      </c>
      <c r="C3" s="7">
        <v>3652579</v>
      </c>
      <c r="D3" s="4" t="s">
        <v>149</v>
      </c>
      <c r="E3" s="4" t="str">
        <f>IF([15]確認書!$H$4="","",IF(C3="","",[15]確認書!$H$4))</f>
        <v>Asch T.A</v>
      </c>
      <c r="F3" s="4">
        <v>3652473</v>
      </c>
      <c r="G3" s="9" t="s">
        <v>147</v>
      </c>
      <c r="H3" s="10" t="s">
        <v>152</v>
      </c>
      <c r="I3">
        <v>0</v>
      </c>
      <c r="J3">
        <v>172</v>
      </c>
      <c r="K3">
        <f>SUM(I3:J3)</f>
        <v>172</v>
      </c>
    </row>
    <row r="4" spans="1:11">
      <c r="A4" s="4">
        <v>3</v>
      </c>
      <c r="B4" s="4">
        <v>4</v>
      </c>
      <c r="C4" s="5">
        <v>3652455</v>
      </c>
      <c r="D4" s="6" t="s">
        <v>146</v>
      </c>
      <c r="E4" s="6" t="s">
        <v>134</v>
      </c>
      <c r="F4" s="6">
        <v>3652581</v>
      </c>
      <c r="G4" s="6" t="s">
        <v>148</v>
      </c>
      <c r="H4" s="6" t="s">
        <v>151</v>
      </c>
      <c r="I4">
        <v>136</v>
      </c>
      <c r="J4">
        <v>0</v>
      </c>
      <c r="K4">
        <f>SUM(I4:J4)</f>
        <v>136</v>
      </c>
    </row>
    <row r="5" spans="1:11">
      <c r="A5" s="4">
        <v>4</v>
      </c>
      <c r="B5" s="4">
        <v>6</v>
      </c>
      <c r="C5" s="12">
        <v>3652438</v>
      </c>
      <c r="D5" s="4" t="s">
        <v>208</v>
      </c>
      <c r="E5" s="4" t="str">
        <f>IF([5]確認書!$H$4="","",IF(C5="","",[5]確認書!$H$4))</f>
        <v>大洗ビーチTC</v>
      </c>
      <c r="F5" s="17">
        <v>3652458</v>
      </c>
      <c r="G5" s="4" t="s">
        <v>209</v>
      </c>
      <c r="H5" s="4" t="str">
        <f>IF([5]確認書!$H$4="","",IF(F5="","",[5]確認書!$H$4))</f>
        <v>大洗ビーチTC</v>
      </c>
      <c r="I5">
        <v>0</v>
      </c>
      <c r="J5">
        <v>56</v>
      </c>
      <c r="K5">
        <f>SUM(I5:J5)</f>
        <v>56</v>
      </c>
    </row>
    <row r="6" spans="1:11">
      <c r="A6" s="4">
        <v>5</v>
      </c>
      <c r="B6" s="4">
        <v>5</v>
      </c>
      <c r="C6" s="4">
        <v>3652535</v>
      </c>
      <c r="D6" s="4" t="s">
        <v>262</v>
      </c>
      <c r="E6" s="14" t="str">
        <f>IF([30]申込確認書!$H$3="","",IF(C6="","",[30]申込確認書!$H$3))</f>
        <v>CSJ</v>
      </c>
      <c r="F6" s="12">
        <v>3652498</v>
      </c>
      <c r="G6" s="4" t="s">
        <v>264</v>
      </c>
      <c r="H6" s="14" t="str">
        <f>IF([29]確認書!$H$4="","",IF(G6="","",[29]確認書!$H$4))</f>
        <v>CSJ</v>
      </c>
      <c r="I6">
        <v>14</v>
      </c>
      <c r="J6">
        <v>0</v>
      </c>
      <c r="K6">
        <f>SUM(I6:J6)</f>
        <v>14</v>
      </c>
    </row>
    <row r="7" spans="1:11">
      <c r="A7" s="197">
        <v>6</v>
      </c>
      <c r="B7" s="4">
        <v>2</v>
      </c>
      <c r="C7" t="s">
        <v>501</v>
      </c>
    </row>
    <row r="8" spans="1:11">
      <c r="A8" s="197">
        <v>7</v>
      </c>
      <c r="B8" s="4">
        <v>7</v>
      </c>
      <c r="C8" t="s">
        <v>501</v>
      </c>
    </row>
    <row r="9" spans="1:11">
      <c r="A9" s="197">
        <v>8</v>
      </c>
      <c r="B9" s="4">
        <v>3</v>
      </c>
      <c r="C9" t="s">
        <v>501</v>
      </c>
    </row>
  </sheetData>
  <sortState ref="A3:K6">
    <sortCondition descending="1" ref="K2"/>
  </sortState>
  <phoneticPr fontId="1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6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5.125" customWidth="1"/>
    <col min="5" max="5" width="14.12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435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396">
        <v>1</v>
      </c>
      <c r="B4" s="390">
        <v>3652394</v>
      </c>
      <c r="C4" s="390" t="str">
        <f>VLOOKUP(A4,'14GD'!$B$2:$H$6,3,0)</f>
        <v>五十嵐　萌々</v>
      </c>
      <c r="D4" s="391" t="s">
        <v>422</v>
      </c>
      <c r="E4" s="390" t="str">
        <f>VLOOKUP(A4,'14GD'!$B$2:$H$6,4,0)</f>
        <v>CSJ</v>
      </c>
      <c r="F4" s="392" t="s">
        <v>423</v>
      </c>
      <c r="G4" s="105"/>
      <c r="H4" s="105"/>
      <c r="I4" s="104"/>
      <c r="J4" s="104"/>
    </row>
    <row r="5" spans="1:10">
      <c r="A5" s="396"/>
      <c r="B5" s="390"/>
      <c r="C5" s="390"/>
      <c r="D5" s="391"/>
      <c r="E5" s="390"/>
      <c r="F5" s="392"/>
      <c r="G5" s="105"/>
      <c r="H5" s="105"/>
      <c r="I5" s="104"/>
      <c r="J5" s="104"/>
    </row>
    <row r="6" spans="1:10" ht="13.5" customHeight="1">
      <c r="A6" s="396"/>
      <c r="B6" s="393">
        <f>VLOOKUP(A4,'14GD'!$B$2:$H$6,5,0)</f>
        <v>3652430</v>
      </c>
      <c r="C6" s="393" t="str">
        <f>VLOOKUP(A4,'14GD'!$B$2:$H$6,6,0)</f>
        <v>舩津　夏生</v>
      </c>
      <c r="D6" s="394" t="s">
        <v>422</v>
      </c>
      <c r="E6" s="393" t="str">
        <f>VLOOKUP(A4,'14GD'!$B$2:$H$6,7,0)</f>
        <v>CSJ</v>
      </c>
      <c r="F6" s="395" t="s">
        <v>423</v>
      </c>
      <c r="G6" s="106"/>
      <c r="H6" s="105"/>
      <c r="I6" s="104"/>
      <c r="J6" s="104"/>
    </row>
    <row r="7" spans="1:10" ht="13.5" customHeight="1">
      <c r="A7" s="396"/>
      <c r="B7" s="393"/>
      <c r="C7" s="393"/>
      <c r="D7" s="394"/>
      <c r="E7" s="393"/>
      <c r="F7" s="395"/>
      <c r="G7" s="107"/>
      <c r="H7" s="108"/>
      <c r="I7" s="104"/>
      <c r="J7" s="104"/>
    </row>
    <row r="8" spans="1:10" ht="13.5" customHeight="1">
      <c r="A8" s="396">
        <v>2</v>
      </c>
      <c r="B8" s="389"/>
      <c r="C8" s="389" t="s">
        <v>529</v>
      </c>
      <c r="D8" s="391"/>
      <c r="E8" s="391"/>
      <c r="F8" s="391"/>
      <c r="G8" s="107"/>
      <c r="H8" s="106"/>
      <c r="I8" s="104"/>
      <c r="J8" s="104"/>
    </row>
    <row r="9" spans="1:10" ht="13.5" customHeight="1">
      <c r="A9" s="396"/>
      <c r="B9" s="389"/>
      <c r="C9" s="389"/>
      <c r="D9" s="391"/>
      <c r="E9" s="391"/>
      <c r="F9" s="391"/>
      <c r="G9" s="109"/>
      <c r="H9" s="107"/>
      <c r="I9" s="104"/>
      <c r="J9" s="104"/>
    </row>
    <row r="10" spans="1:10" ht="13.5" customHeight="1">
      <c r="A10" s="396"/>
      <c r="B10" s="389"/>
      <c r="C10" s="389"/>
      <c r="D10" s="391"/>
      <c r="E10" s="391"/>
      <c r="F10" s="391"/>
      <c r="G10" s="105"/>
      <c r="H10" s="107"/>
      <c r="I10" s="104"/>
      <c r="J10" s="104"/>
    </row>
    <row r="11" spans="1:10" ht="13.5" customHeight="1">
      <c r="A11" s="396"/>
      <c r="B11" s="389"/>
      <c r="C11" s="389"/>
      <c r="D11" s="391"/>
      <c r="E11" s="391"/>
      <c r="F11" s="391"/>
      <c r="G11" s="105"/>
      <c r="H11" s="107"/>
      <c r="I11" s="110"/>
      <c r="J11" s="104"/>
    </row>
    <row r="12" spans="1:10" ht="13.5" customHeight="1">
      <c r="A12" s="396">
        <v>3</v>
      </c>
      <c r="B12" s="389"/>
      <c r="C12" s="389" t="s">
        <v>529</v>
      </c>
      <c r="D12" s="391"/>
      <c r="E12" s="391"/>
      <c r="F12" s="391"/>
      <c r="G12" s="105"/>
      <c r="H12" s="107"/>
      <c r="I12" s="111"/>
      <c r="J12" s="104"/>
    </row>
    <row r="13" spans="1:10" ht="13.5" customHeight="1">
      <c r="A13" s="396"/>
      <c r="B13" s="389"/>
      <c r="C13" s="389"/>
      <c r="D13" s="391"/>
      <c r="E13" s="391"/>
      <c r="F13" s="391"/>
      <c r="G13" s="108"/>
      <c r="H13" s="107"/>
      <c r="I13" s="112"/>
      <c r="J13" s="104"/>
    </row>
    <row r="14" spans="1:10" ht="13.5" customHeight="1">
      <c r="A14" s="396"/>
      <c r="B14" s="389"/>
      <c r="C14" s="389"/>
      <c r="D14" s="391"/>
      <c r="E14" s="391"/>
      <c r="F14" s="391"/>
      <c r="G14" s="106"/>
      <c r="H14" s="113"/>
      <c r="I14" s="112"/>
      <c r="J14" s="104"/>
    </row>
    <row r="15" spans="1:10" ht="13.5" customHeight="1">
      <c r="A15" s="396"/>
      <c r="B15" s="389"/>
      <c r="C15" s="389"/>
      <c r="D15" s="391"/>
      <c r="E15" s="391"/>
      <c r="F15" s="391"/>
      <c r="G15" s="107"/>
      <c r="H15" s="114"/>
      <c r="I15" s="112"/>
      <c r="J15" s="104"/>
    </row>
    <row r="16" spans="1:10" ht="13.5" customHeight="1">
      <c r="A16" s="396">
        <v>4</v>
      </c>
      <c r="B16" s="390">
        <f>VLOOKUP(A16,'14GD'!$B$2:$H$6,2,0)</f>
        <v>3652455</v>
      </c>
      <c r="C16" s="390" t="str">
        <f>VLOOKUP(A16,'14GD'!$B$2:$H$6,3,0)</f>
        <v>小原　萌夢</v>
      </c>
      <c r="D16" s="391" t="s">
        <v>422</v>
      </c>
      <c r="E16" s="390" t="str">
        <f>VLOOKUP(A16,'14GD'!$B$2:$H$6,4,0)</f>
        <v>AschT.A</v>
      </c>
      <c r="F16" s="392" t="s">
        <v>423</v>
      </c>
      <c r="G16" s="107"/>
      <c r="H16" s="105"/>
      <c r="I16" s="112"/>
      <c r="J16" s="104"/>
    </row>
    <row r="17" spans="1:10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</row>
    <row r="18" spans="1:10" ht="13.5" customHeight="1">
      <c r="A18" s="396"/>
      <c r="B18" s="393">
        <f>VLOOKUP(A16,'14GD'!$B$2:$H$6,5,0)</f>
        <v>3652581</v>
      </c>
      <c r="C18" s="393" t="str">
        <f>VLOOKUP(A16,'14GD'!$B$2:$H$6,6,0)</f>
        <v>田口　優花</v>
      </c>
      <c r="D18" s="394" t="s">
        <v>422</v>
      </c>
      <c r="E18" s="393" t="str">
        <f>VLOOKUP(A16,'14GD'!$B$2:$H$6,7,0)</f>
        <v xml:space="preserve">  AschT.A</v>
      </c>
      <c r="F18" s="395" t="s">
        <v>423</v>
      </c>
      <c r="G18" s="105"/>
      <c r="H18" s="105"/>
      <c r="I18" s="112"/>
      <c r="J18" s="104"/>
    </row>
    <row r="19" spans="1:10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</row>
    <row r="20" spans="1:10" ht="13.5" customHeight="1">
      <c r="A20" s="396">
        <v>5</v>
      </c>
      <c r="B20" s="390">
        <f>VLOOKUP(A20,'14GD'!$B$2:$H$6,2,0)</f>
        <v>3652535</v>
      </c>
      <c r="C20" s="390" t="str">
        <f>VLOOKUP(A20,'14GD'!$B$2:$H$6,3,0)</f>
        <v>中村　桜</v>
      </c>
      <c r="D20" s="391" t="s">
        <v>422</v>
      </c>
      <c r="E20" s="390" t="str">
        <f>VLOOKUP(A20,'14GD'!$B$2:$H$6,4,0)</f>
        <v>CSJ</v>
      </c>
      <c r="F20" s="392" t="s">
        <v>423</v>
      </c>
      <c r="G20" s="105"/>
      <c r="H20" s="105"/>
      <c r="I20" s="112"/>
      <c r="J20" s="119"/>
    </row>
    <row r="21" spans="1:10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20"/>
    </row>
    <row r="22" spans="1:10" ht="13.5" customHeight="1">
      <c r="A22" s="396"/>
      <c r="B22" s="393">
        <f>VLOOKUP(A20,'14GD'!$B$2:$H$6,5,0)</f>
        <v>3652498</v>
      </c>
      <c r="C22" s="393" t="str">
        <f>VLOOKUP(A20,'14GD'!$B$2:$H$6,6,0)</f>
        <v>藤田　奈津実</v>
      </c>
      <c r="D22" s="394" t="s">
        <v>422</v>
      </c>
      <c r="E22" s="393" t="str">
        <f>VLOOKUP(A20,'14GD'!$B$2:$H$6,7,0)</f>
        <v>CSJ</v>
      </c>
      <c r="F22" s="395" t="s">
        <v>423</v>
      </c>
      <c r="G22" s="106"/>
      <c r="H22" s="105"/>
      <c r="I22" s="112"/>
      <c r="J22" s="120"/>
    </row>
    <row r="23" spans="1:10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20"/>
    </row>
    <row r="24" spans="1:10" ht="13.5" customHeight="1">
      <c r="A24" s="396">
        <v>6</v>
      </c>
      <c r="B24" s="390">
        <f>VLOOKUP(A24,'14GD'!$B$2:$H$6,2,0)</f>
        <v>3652438</v>
      </c>
      <c r="C24" s="390" t="str">
        <f>VLOOKUP(A24,'14GD'!$B$2:$H$6,3,0)</f>
        <v>中山 未来</v>
      </c>
      <c r="D24" s="391" t="s">
        <v>422</v>
      </c>
      <c r="E24" s="390" t="str">
        <f>VLOOKUP(A24,'14GD'!$B$2:$H$6,4,0)</f>
        <v>大洗ビーチTC</v>
      </c>
      <c r="F24" s="392" t="s">
        <v>423</v>
      </c>
      <c r="G24" s="107"/>
      <c r="H24" s="106"/>
      <c r="I24" s="112"/>
      <c r="J24" s="120"/>
    </row>
    <row r="25" spans="1:10" ht="13.5" customHeight="1">
      <c r="A25" s="396"/>
      <c r="B25" s="390"/>
      <c r="C25" s="390"/>
      <c r="D25" s="391"/>
      <c r="E25" s="390"/>
      <c r="F25" s="392"/>
      <c r="G25" s="109"/>
      <c r="H25" s="107"/>
      <c r="I25" s="112"/>
      <c r="J25" s="120"/>
    </row>
    <row r="26" spans="1:10" ht="13.5" customHeight="1">
      <c r="A26" s="396"/>
      <c r="B26" s="393">
        <f>VLOOKUP(A24,'14GD'!$B$2:$H$6,5,0)</f>
        <v>3652458</v>
      </c>
      <c r="C26" s="393" t="str">
        <f>VLOOKUP(A24,'14GD'!$B$2:$H$6,6,0)</f>
        <v>金子　晴香</v>
      </c>
      <c r="D26" s="394" t="s">
        <v>422</v>
      </c>
      <c r="E26" s="393" t="str">
        <f>VLOOKUP(A24,'14GD'!$B$2:$H$6,7,0)</f>
        <v>大洗ビーチTC</v>
      </c>
      <c r="F26" s="395" t="s">
        <v>423</v>
      </c>
      <c r="G26" s="105"/>
      <c r="H26" s="107"/>
      <c r="I26" s="112"/>
      <c r="J26" s="120"/>
    </row>
    <row r="27" spans="1:10" ht="13.5" customHeight="1">
      <c r="A27" s="396"/>
      <c r="B27" s="393"/>
      <c r="C27" s="393"/>
      <c r="D27" s="394"/>
      <c r="E27" s="393"/>
      <c r="F27" s="395"/>
      <c r="G27" s="105"/>
      <c r="H27" s="107"/>
      <c r="I27" s="115"/>
      <c r="J27" s="124"/>
    </row>
    <row r="28" spans="1:10" ht="13.5" customHeight="1">
      <c r="A28" s="396">
        <v>7</v>
      </c>
      <c r="B28" s="389"/>
      <c r="C28" s="389" t="s">
        <v>529</v>
      </c>
      <c r="D28" s="391"/>
      <c r="E28" s="391"/>
      <c r="F28" s="391"/>
      <c r="G28" s="105"/>
      <c r="H28" s="107"/>
      <c r="I28" s="104"/>
      <c r="J28" s="120"/>
    </row>
    <row r="29" spans="1:10" ht="13.5" customHeight="1">
      <c r="A29" s="396"/>
      <c r="B29" s="389"/>
      <c r="C29" s="389"/>
      <c r="D29" s="391"/>
      <c r="E29" s="391"/>
      <c r="F29" s="391"/>
      <c r="G29" s="108"/>
      <c r="H29" s="107"/>
      <c r="I29" s="104"/>
      <c r="J29" s="120"/>
    </row>
    <row r="30" spans="1:10" ht="13.5" customHeight="1">
      <c r="A30" s="396"/>
      <c r="B30" s="389"/>
      <c r="C30" s="389"/>
      <c r="D30" s="391"/>
      <c r="E30" s="391"/>
      <c r="F30" s="391"/>
      <c r="G30" s="106"/>
      <c r="H30" s="113"/>
      <c r="I30" s="104"/>
      <c r="J30" s="120"/>
    </row>
    <row r="31" spans="1:10" ht="13.5" customHeight="1">
      <c r="A31" s="396"/>
      <c r="B31" s="389"/>
      <c r="C31" s="389"/>
      <c r="D31" s="391"/>
      <c r="E31" s="391"/>
      <c r="F31" s="391"/>
      <c r="G31" s="107"/>
      <c r="H31" s="118"/>
      <c r="I31" s="104"/>
      <c r="J31" s="120"/>
    </row>
    <row r="32" spans="1:10" ht="13.5" customHeight="1">
      <c r="A32" s="396">
        <v>8</v>
      </c>
      <c r="B32" s="390">
        <f>VLOOKUP(A32,'14GD'!$B$2:$H$6,2,0)</f>
        <v>3652579</v>
      </c>
      <c r="C32" s="390" t="str">
        <f>VLOOKUP(A32,'14GD'!$B$2:$H$6,3,0)</f>
        <v>大木　優里</v>
      </c>
      <c r="D32" s="391" t="s">
        <v>422</v>
      </c>
      <c r="E32" s="390" t="str">
        <f>VLOOKUP(A32,'14GD'!$B$2:$H$6,4,0)</f>
        <v>Asch T.A</v>
      </c>
      <c r="F32" s="392" t="s">
        <v>423</v>
      </c>
      <c r="G32" s="107"/>
      <c r="H32" s="105"/>
      <c r="I32" s="104"/>
      <c r="J32" s="120"/>
    </row>
    <row r="33" spans="1:10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20"/>
    </row>
    <row r="34" spans="1:10" ht="13.5" customHeight="1">
      <c r="A34" s="396"/>
      <c r="B34" s="393">
        <f>VLOOKUP(A32,'14GD'!$B$2:$H$6,5,0)</f>
        <v>3652473</v>
      </c>
      <c r="C34" s="393" t="str">
        <f>VLOOKUP(A32,'14GD'!$B$2:$H$6,6,0)</f>
        <v>森　唯奈</v>
      </c>
      <c r="D34" s="394" t="s">
        <v>422</v>
      </c>
      <c r="E34" s="393" t="str">
        <f>VLOOKUP(A32,'14GD'!$B$2:$H$6,7,0)</f>
        <v xml:space="preserve">   AschT.A</v>
      </c>
      <c r="F34" s="395" t="s">
        <v>423</v>
      </c>
      <c r="G34" s="105"/>
      <c r="H34" s="105"/>
      <c r="I34" s="104"/>
      <c r="J34" s="120"/>
    </row>
    <row r="35" spans="1:10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20"/>
    </row>
    <row r="36" spans="1:10">
      <c r="A36" s="122"/>
      <c r="B36" s="123"/>
      <c r="C36" s="122"/>
      <c r="D36" s="122"/>
      <c r="E36" s="122"/>
      <c r="F36" s="122"/>
      <c r="G36" s="105"/>
      <c r="H36" s="105"/>
      <c r="I36" s="104"/>
      <c r="J36" s="104"/>
    </row>
  </sheetData>
  <mergeCells count="67">
    <mergeCell ref="A20:A23"/>
    <mergeCell ref="B20:B21"/>
    <mergeCell ref="C20:C21"/>
    <mergeCell ref="A24:A27"/>
    <mergeCell ref="B24:B25"/>
    <mergeCell ref="C24:C25"/>
    <mergeCell ref="A8:A11"/>
    <mergeCell ref="A4:A7"/>
    <mergeCell ref="D4:D5"/>
    <mergeCell ref="D8:F11"/>
    <mergeCell ref="B12:B15"/>
    <mergeCell ref="C12:C15"/>
    <mergeCell ref="A12:A15"/>
    <mergeCell ref="D12:F15"/>
    <mergeCell ref="B8:B11"/>
    <mergeCell ref="E6:E7"/>
    <mergeCell ref="F6:F7"/>
    <mergeCell ref="B4:B5"/>
    <mergeCell ref="C4:C5"/>
    <mergeCell ref="E4:E5"/>
    <mergeCell ref="F4:F5"/>
    <mergeCell ref="C8:C11"/>
    <mergeCell ref="B6:B7"/>
    <mergeCell ref="C6:C7"/>
    <mergeCell ref="D6:D7"/>
    <mergeCell ref="E18:E19"/>
    <mergeCell ref="F18:F19"/>
    <mergeCell ref="E16:E17"/>
    <mergeCell ref="F16:F17"/>
    <mergeCell ref="A16:A19"/>
    <mergeCell ref="B16:B17"/>
    <mergeCell ref="C16:C17"/>
    <mergeCell ref="D16:D17"/>
    <mergeCell ref="B18:B19"/>
    <mergeCell ref="C18:C19"/>
    <mergeCell ref="D18:D19"/>
    <mergeCell ref="D20:D21"/>
    <mergeCell ref="E20:E21"/>
    <mergeCell ref="F20:F21"/>
    <mergeCell ref="B22:B23"/>
    <mergeCell ref="C22:C23"/>
    <mergeCell ref="D22:D23"/>
    <mergeCell ref="E22:E23"/>
    <mergeCell ref="F22:F23"/>
    <mergeCell ref="D24:D25"/>
    <mergeCell ref="E24:E25"/>
    <mergeCell ref="F24:F25"/>
    <mergeCell ref="B26:B27"/>
    <mergeCell ref="C26:C27"/>
    <mergeCell ref="D26:D27"/>
    <mergeCell ref="E26:E27"/>
    <mergeCell ref="F26:F27"/>
    <mergeCell ref="D28:F31"/>
    <mergeCell ref="F34:F35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B28:B31"/>
    <mergeCell ref="C28:C31"/>
  </mergeCells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0"/>
  <sheetViews>
    <sheetView workbookViewId="0">
      <selection activeCell="D56" sqref="D5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153">
        <v>1</v>
      </c>
      <c r="B2" s="153">
        <v>1</v>
      </c>
      <c r="C2" s="183">
        <v>3604275</v>
      </c>
      <c r="D2" s="153" t="s">
        <v>162</v>
      </c>
      <c r="E2" s="164" t="str">
        <f>IF([10]確認書!$H$4="","",IF(C2="","",[10]確認書!$H$4))</f>
        <v>神栖TI-Cube</v>
      </c>
      <c r="F2">
        <v>98</v>
      </c>
    </row>
    <row r="3" spans="1:6">
      <c r="A3" s="153">
        <v>2</v>
      </c>
      <c r="B3" s="153">
        <v>32</v>
      </c>
      <c r="C3" s="184">
        <v>3604469</v>
      </c>
      <c r="D3" s="157" t="s">
        <v>311</v>
      </c>
      <c r="E3" s="185" t="str">
        <f>IF([14]確認書!$H$4="","",IF(C3="","",[14]確認書!$H$4))</f>
        <v>ＮＪＴＣ</v>
      </c>
      <c r="F3">
        <v>96</v>
      </c>
    </row>
    <row r="4" spans="1:6">
      <c r="A4" s="153">
        <v>3</v>
      </c>
      <c r="B4" s="153">
        <v>24</v>
      </c>
      <c r="C4" s="184">
        <v>3604658</v>
      </c>
      <c r="D4" s="157" t="s">
        <v>312</v>
      </c>
      <c r="E4" s="185" t="str">
        <f>IF([14]確認書!$H$4="","",IF(C4="","",[14]確認書!$H$4))</f>
        <v>ＮＪＴＣ</v>
      </c>
      <c r="F4">
        <v>78</v>
      </c>
    </row>
    <row r="5" spans="1:6">
      <c r="A5" s="153">
        <v>4</v>
      </c>
      <c r="B5" s="153">
        <v>9</v>
      </c>
      <c r="C5" s="183">
        <v>3604573</v>
      </c>
      <c r="D5" s="153" t="s">
        <v>270</v>
      </c>
      <c r="E5" s="164" t="s">
        <v>269</v>
      </c>
      <c r="F5">
        <v>75.900000000000006</v>
      </c>
    </row>
    <row r="6" spans="1:6">
      <c r="A6" s="153">
        <v>5</v>
      </c>
      <c r="B6" s="153">
        <v>8</v>
      </c>
      <c r="C6" s="153">
        <v>3604492</v>
      </c>
      <c r="D6" s="153" t="s">
        <v>275</v>
      </c>
      <c r="E6" s="164" t="s">
        <v>276</v>
      </c>
      <c r="F6">
        <v>53.9</v>
      </c>
    </row>
    <row r="7" spans="1:6">
      <c r="A7" s="153">
        <v>6</v>
      </c>
      <c r="B7" s="153">
        <v>17</v>
      </c>
      <c r="C7" s="183">
        <v>3604619</v>
      </c>
      <c r="D7" s="153" t="s">
        <v>62</v>
      </c>
      <c r="E7" s="164" t="s">
        <v>57</v>
      </c>
      <c r="F7">
        <v>50.9</v>
      </c>
    </row>
    <row r="8" spans="1:6">
      <c r="A8" s="153">
        <v>7</v>
      </c>
      <c r="B8" s="153">
        <v>25</v>
      </c>
      <c r="C8" s="183">
        <v>3604706</v>
      </c>
      <c r="D8" s="153" t="s">
        <v>221</v>
      </c>
      <c r="E8" s="164" t="str">
        <f>IF([18]確認書!$H$4="","",IF(C8="","",[18]確認書!$H$4))</f>
        <v>JAC</v>
      </c>
      <c r="F8">
        <v>48</v>
      </c>
    </row>
    <row r="9" spans="1:6">
      <c r="A9" s="153">
        <v>8</v>
      </c>
      <c r="B9" s="153">
        <v>16</v>
      </c>
      <c r="C9" s="183">
        <v>3604569</v>
      </c>
      <c r="D9" s="153" t="s">
        <v>25</v>
      </c>
      <c r="E9" s="189" t="str">
        <f>IF([22]確認書!$H$4="","",IF(C9="","",[22]確認書!$H$4))</f>
        <v>Ｆｕｎ　ｔｏ　Ｔｅｎｎｉｓ</v>
      </c>
      <c r="F9">
        <v>44.9</v>
      </c>
    </row>
    <row r="10" spans="1:6">
      <c r="A10" s="153">
        <v>9</v>
      </c>
      <c r="B10" s="153">
        <v>7</v>
      </c>
      <c r="C10" s="184">
        <v>3604717</v>
      </c>
      <c r="D10" s="157" t="s">
        <v>309</v>
      </c>
      <c r="E10" s="185" t="str">
        <f>IF([14]確認書!$H$4="","",IF(C10="","",[14]確認書!$H$4))</f>
        <v>ＮＪＴＣ</v>
      </c>
      <c r="F10">
        <v>43</v>
      </c>
    </row>
    <row r="11" spans="1:6">
      <c r="A11" s="153">
        <v>10</v>
      </c>
      <c r="B11" s="153">
        <v>23</v>
      </c>
      <c r="C11" s="183">
        <v>3604643</v>
      </c>
      <c r="D11" s="153" t="s">
        <v>26</v>
      </c>
      <c r="E11" s="189" t="str">
        <f>IF([22]確認書!$H$4="","",IF(C11="","",[22]確認書!$H$4))</f>
        <v>Ｆｕｎ　ｔｏ　Ｔｅｎｎｉｓ</v>
      </c>
      <c r="F11">
        <v>41</v>
      </c>
    </row>
    <row r="12" spans="1:6">
      <c r="A12" s="153">
        <v>11</v>
      </c>
      <c r="B12" s="153">
        <v>11</v>
      </c>
      <c r="C12" s="183">
        <v>3604666</v>
      </c>
      <c r="D12" s="153" t="s">
        <v>56</v>
      </c>
      <c r="E12" s="164" t="s">
        <v>57</v>
      </c>
      <c r="F12">
        <v>38.799999999999997</v>
      </c>
    </row>
    <row r="13" spans="1:6">
      <c r="A13" s="153">
        <v>12</v>
      </c>
      <c r="B13" s="153">
        <v>30</v>
      </c>
      <c r="C13" s="153">
        <v>3604655</v>
      </c>
      <c r="D13" s="153" t="s">
        <v>211</v>
      </c>
      <c r="E13" s="164" t="str">
        <f>IF([5]確認書!$H$4="","",IF(C13="","",[5]確認書!$H$4))</f>
        <v>大洗ビーチTC</v>
      </c>
      <c r="F13">
        <v>38</v>
      </c>
    </row>
    <row r="14" spans="1:6">
      <c r="A14" s="153">
        <v>13</v>
      </c>
      <c r="B14" s="153">
        <v>3</v>
      </c>
      <c r="C14" s="153">
        <v>3604729</v>
      </c>
      <c r="D14" s="153" t="s">
        <v>271</v>
      </c>
      <c r="E14" s="164" t="s">
        <v>269</v>
      </c>
      <c r="F14">
        <v>37</v>
      </c>
    </row>
    <row r="15" spans="1:6">
      <c r="A15" s="153">
        <v>14</v>
      </c>
      <c r="B15" s="153">
        <v>4</v>
      </c>
      <c r="C15" s="183">
        <v>3604620</v>
      </c>
      <c r="D15" s="153" t="s">
        <v>63</v>
      </c>
      <c r="E15" s="164" t="s">
        <v>57</v>
      </c>
      <c r="F15">
        <v>36.700000000000003</v>
      </c>
    </row>
    <row r="16" spans="1:6">
      <c r="A16" s="153">
        <v>15</v>
      </c>
      <c r="B16" s="153">
        <v>31</v>
      </c>
      <c r="C16" s="183">
        <v>3604632</v>
      </c>
      <c r="D16" s="153" t="s">
        <v>172</v>
      </c>
      <c r="E16" s="164" t="str">
        <f>IF([6]確認書!$H$4="","",IF(C16="","",[6]確認書!$H$4))</f>
        <v>サンスポーツ</v>
      </c>
      <c r="F16">
        <v>36.6</v>
      </c>
    </row>
    <row r="17" spans="1:6">
      <c r="A17" s="153">
        <v>16</v>
      </c>
      <c r="B17" s="153">
        <v>28</v>
      </c>
      <c r="C17" s="183">
        <v>3604656</v>
      </c>
      <c r="D17" s="153" t="s">
        <v>174</v>
      </c>
      <c r="E17" s="164" t="str">
        <f>IF([6]確認書!$H$4="","",IF(C17="","",[6]確認書!$H$4))</f>
        <v>サンスポーツ</v>
      </c>
      <c r="F17">
        <v>34.5</v>
      </c>
    </row>
    <row r="18" spans="1:6">
      <c r="A18" s="153">
        <v>17</v>
      </c>
      <c r="B18" s="153">
        <v>21</v>
      </c>
      <c r="C18" s="184">
        <v>3604622</v>
      </c>
      <c r="D18" s="157" t="s">
        <v>320</v>
      </c>
      <c r="E18" s="185" t="s">
        <v>315</v>
      </c>
      <c r="F18">
        <v>34</v>
      </c>
    </row>
    <row r="19" spans="1:6">
      <c r="A19" s="153">
        <v>18</v>
      </c>
      <c r="B19" s="153">
        <v>27</v>
      </c>
      <c r="C19" s="153">
        <v>3604668</v>
      </c>
      <c r="D19" s="153" t="s">
        <v>268</v>
      </c>
      <c r="E19" s="164" t="s">
        <v>269</v>
      </c>
      <c r="F19">
        <v>33</v>
      </c>
    </row>
    <row r="20" spans="1:6">
      <c r="A20" s="153">
        <v>19</v>
      </c>
      <c r="B20" s="153">
        <v>12</v>
      </c>
      <c r="C20" s="153">
        <v>3604674</v>
      </c>
      <c r="D20" s="153" t="s">
        <v>274</v>
      </c>
      <c r="E20" s="164" t="s">
        <v>251</v>
      </c>
      <c r="F20">
        <v>32</v>
      </c>
    </row>
    <row r="21" spans="1:6">
      <c r="A21" s="153">
        <v>20</v>
      </c>
      <c r="B21" s="153">
        <v>29</v>
      </c>
      <c r="C21" s="183">
        <v>3604660</v>
      </c>
      <c r="D21" s="153" t="s">
        <v>153</v>
      </c>
      <c r="E21" s="164" t="str">
        <f>IF([15]確認書!$H$4="","",IF(C21="","",[15]確認書!$H$4))</f>
        <v>Asch T.A</v>
      </c>
      <c r="F21">
        <v>30</v>
      </c>
    </row>
    <row r="22" spans="1:6">
      <c r="A22" s="153">
        <v>21</v>
      </c>
      <c r="B22" s="153">
        <v>22</v>
      </c>
      <c r="C22" s="153">
        <v>3604665</v>
      </c>
      <c r="D22" s="153" t="s">
        <v>272</v>
      </c>
      <c r="E22" s="164" t="str">
        <f>IF([4]確認書!$H$4="","",IF(C22="","",[4]確認書!$H$4))</f>
        <v>CSJ</v>
      </c>
      <c r="F22">
        <v>30</v>
      </c>
    </row>
    <row r="23" spans="1:6">
      <c r="A23" s="153">
        <v>22</v>
      </c>
      <c r="B23" s="153">
        <v>20</v>
      </c>
      <c r="C23" s="184">
        <v>3604670</v>
      </c>
      <c r="D23" s="157" t="s">
        <v>310</v>
      </c>
      <c r="E23" s="185" t="str">
        <f>IF([14]確認書!$H$4="","",IF(C23="","",[14]確認書!$H$4))</f>
        <v>ＮＪＴＣ</v>
      </c>
      <c r="F23">
        <v>25.6</v>
      </c>
    </row>
    <row r="24" spans="1:6">
      <c r="A24" s="153">
        <v>23</v>
      </c>
      <c r="B24" s="153">
        <v>18</v>
      </c>
      <c r="C24" s="183">
        <v>3604718</v>
      </c>
      <c r="D24" s="153" t="s">
        <v>61</v>
      </c>
      <c r="E24" s="164" t="s">
        <v>35</v>
      </c>
      <c r="F24">
        <v>24</v>
      </c>
    </row>
    <row r="25" spans="1:6">
      <c r="A25" s="4">
        <v>1</v>
      </c>
      <c r="B25" s="4">
        <v>1</v>
      </c>
      <c r="C25" s="24">
        <v>3604630</v>
      </c>
      <c r="D25" s="25" t="s">
        <v>538</v>
      </c>
      <c r="E25" s="26" t="str">
        <f>IF([14]確認書!$H$4="","",IF(C25="","",[14]確認書!$H$4))</f>
        <v>ＮＪＴＣ</v>
      </c>
      <c r="F25">
        <v>23.8</v>
      </c>
    </row>
    <row r="26" spans="1:6">
      <c r="A26" s="4">
        <v>2</v>
      </c>
      <c r="B26" s="4">
        <v>5</v>
      </c>
      <c r="C26" s="24">
        <v>3604500</v>
      </c>
      <c r="D26" s="25" t="s">
        <v>393</v>
      </c>
      <c r="E26" s="26" t="str">
        <f>IF([2]確認書!$H$4="","",IF(C26="","",[2]確認書!$H$4))</f>
        <v>エースTA</v>
      </c>
      <c r="F26">
        <v>23.4</v>
      </c>
    </row>
    <row r="27" spans="1:6">
      <c r="A27" s="4">
        <v>3</v>
      </c>
      <c r="B27" s="4">
        <v>9</v>
      </c>
      <c r="C27" s="12">
        <v>3604731</v>
      </c>
      <c r="D27" s="4" t="s">
        <v>58</v>
      </c>
      <c r="E27" s="14" t="s">
        <v>57</v>
      </c>
      <c r="F27">
        <v>23</v>
      </c>
    </row>
    <row r="28" spans="1:6">
      <c r="A28" s="4">
        <v>4</v>
      </c>
      <c r="B28" s="4">
        <v>13</v>
      </c>
      <c r="C28" s="24">
        <v>3604736</v>
      </c>
      <c r="D28" s="25" t="s">
        <v>539</v>
      </c>
      <c r="E28" s="26" t="str">
        <f>IF([14]確認書!$H$4="","",IF(C28="","",[14]確認書!$H$4))</f>
        <v>ＮＪＴＣ</v>
      </c>
      <c r="F28">
        <v>21</v>
      </c>
    </row>
    <row r="29" spans="1:6">
      <c r="A29" s="4">
        <v>5</v>
      </c>
      <c r="B29" s="4">
        <v>17</v>
      </c>
      <c r="C29" s="24">
        <v>3604698</v>
      </c>
      <c r="D29" s="25" t="s">
        <v>391</v>
      </c>
      <c r="E29" s="26" t="str">
        <f>IF([2]確認書!$H$4="","",IF(C29="","",[2]確認書!$H$4))</f>
        <v>エースTA</v>
      </c>
      <c r="F29">
        <v>17.5</v>
      </c>
    </row>
    <row r="30" spans="1:6">
      <c r="A30" s="4">
        <v>6</v>
      </c>
      <c r="B30" s="4">
        <v>21</v>
      </c>
      <c r="C30" s="12">
        <v>3604663</v>
      </c>
      <c r="D30" s="4" t="s">
        <v>163</v>
      </c>
      <c r="E30" s="14" t="str">
        <f>IF([10]確認書!$H$4="","",IF(C30="","",[10]確認書!$H$4))</f>
        <v>神栖TI-Cube</v>
      </c>
      <c r="F30">
        <v>14.3</v>
      </c>
    </row>
    <row r="31" spans="1:6">
      <c r="A31" s="4">
        <v>7</v>
      </c>
      <c r="B31" s="4">
        <v>25</v>
      </c>
      <c r="C31" s="12">
        <v>3604695</v>
      </c>
      <c r="D31" s="4" t="s">
        <v>173</v>
      </c>
      <c r="E31" s="14" t="str">
        <f>IF([6]確認書!$H$4="","",IF(C31="","",[6]確認書!$H$4))</f>
        <v>サンスポーツ</v>
      </c>
      <c r="F31">
        <v>13.8</v>
      </c>
    </row>
    <row r="32" spans="1:6">
      <c r="A32" s="4">
        <v>8</v>
      </c>
      <c r="B32" s="4">
        <v>29</v>
      </c>
      <c r="C32" s="24">
        <v>3604669</v>
      </c>
      <c r="D32" s="25" t="s">
        <v>405</v>
      </c>
      <c r="E32" s="26" t="str">
        <f>IF([12]確認書!$H$4="","",IF(C32="","",[12]確認書!$H$4))</f>
        <v>T-1インドアTS</v>
      </c>
      <c r="F32">
        <v>13.3</v>
      </c>
    </row>
    <row r="33" spans="1:6">
      <c r="A33" s="4">
        <v>9</v>
      </c>
      <c r="B33" s="4">
        <v>33</v>
      </c>
      <c r="C33" s="12">
        <v>3604740</v>
      </c>
      <c r="D33" s="4" t="s">
        <v>64</v>
      </c>
      <c r="E33" s="14" t="s">
        <v>65</v>
      </c>
      <c r="F33">
        <v>13</v>
      </c>
    </row>
    <row r="34" spans="1:6">
      <c r="A34" s="4">
        <v>10</v>
      </c>
      <c r="B34" s="4">
        <v>30</v>
      </c>
      <c r="C34" s="4">
        <v>3604754</v>
      </c>
      <c r="D34" s="4" t="s">
        <v>540</v>
      </c>
      <c r="E34" s="14" t="s">
        <v>269</v>
      </c>
      <c r="F34">
        <v>13</v>
      </c>
    </row>
    <row r="35" spans="1:6">
      <c r="A35" s="4">
        <v>11</v>
      </c>
      <c r="B35" s="4">
        <v>28</v>
      </c>
      <c r="C35" s="24">
        <v>3604742</v>
      </c>
      <c r="D35" s="25" t="s">
        <v>541</v>
      </c>
      <c r="E35" s="26" t="str">
        <f>IF([14]確認書!$H$4="","",IF(C35="","",[14]確認書!$H$4))</f>
        <v>ＮＪＴＣ</v>
      </c>
      <c r="F35">
        <v>11</v>
      </c>
    </row>
    <row r="36" spans="1:6">
      <c r="A36" s="4">
        <v>12</v>
      </c>
      <c r="B36" s="4">
        <v>34</v>
      </c>
      <c r="C36" s="12">
        <v>3604702</v>
      </c>
      <c r="D36" s="4" t="s">
        <v>277</v>
      </c>
      <c r="E36" s="14" t="str">
        <f>IF([4]確認書!$H$4="","",IF(C36="","",[4]確認書!$H$4))</f>
        <v>CSJ</v>
      </c>
      <c r="F36">
        <v>10</v>
      </c>
    </row>
    <row r="37" spans="1:6">
      <c r="A37" s="4">
        <v>13</v>
      </c>
      <c r="B37" s="4">
        <v>8</v>
      </c>
      <c r="C37" s="4">
        <v>3604739</v>
      </c>
      <c r="D37" s="4" t="s">
        <v>27</v>
      </c>
      <c r="E37" s="11" t="str">
        <f>IF([22]確認書!$H$4="","",IF(C37="","",[22]確認書!$H$4))</f>
        <v>Ｆｕｎ　ｔｏ　Ｔｅｎｎｉｓ</v>
      </c>
      <c r="F37">
        <v>9</v>
      </c>
    </row>
    <row r="38" spans="1:6">
      <c r="A38" s="4">
        <v>14</v>
      </c>
      <c r="B38" s="4">
        <v>24</v>
      </c>
      <c r="C38" s="12">
        <v>3604733</v>
      </c>
      <c r="D38" s="4" t="s">
        <v>31</v>
      </c>
      <c r="E38" s="11" t="str">
        <f>IF([32]確認書!$H$4="","",IF(C38="","",[32]確認書!$H$4))</f>
        <v>Ｆｕｎ ｔｏ Ｔｅｎｎｉｓ</v>
      </c>
      <c r="F38">
        <v>9</v>
      </c>
    </row>
    <row r="39" spans="1:6">
      <c r="A39" s="4">
        <v>15</v>
      </c>
      <c r="B39" s="4">
        <v>14</v>
      </c>
      <c r="C39" s="24">
        <v>3604722</v>
      </c>
      <c r="D39" s="25" t="s">
        <v>394</v>
      </c>
      <c r="E39" s="26" t="str">
        <f>IF([2]確認書!$H$4="","",IF(C39="","",[2]確認書!$H$4))</f>
        <v>エースTA</v>
      </c>
      <c r="F39">
        <v>9</v>
      </c>
    </row>
    <row r="40" spans="1:6">
      <c r="A40" s="4">
        <v>16</v>
      </c>
      <c r="B40" s="4">
        <v>10</v>
      </c>
      <c r="C40" s="24">
        <v>3604719</v>
      </c>
      <c r="D40" s="25" t="s">
        <v>392</v>
      </c>
      <c r="E40" s="26" t="str">
        <f>IF([2]確認書!$H$4="","",IF(C40="","",[2]確認書!$H$4))</f>
        <v>エースTA</v>
      </c>
      <c r="F40">
        <v>8</v>
      </c>
    </row>
    <row r="41" spans="1:6">
      <c r="A41" s="4">
        <v>17</v>
      </c>
      <c r="B41" s="4">
        <v>7</v>
      </c>
      <c r="C41" s="12">
        <v>3604644</v>
      </c>
      <c r="D41" s="4" t="s">
        <v>542</v>
      </c>
      <c r="E41" s="14" t="str">
        <f>IF([15]確認書!$H$4="","",IF(C41="","",[15]確認書!$H$4))</f>
        <v>Asch T.A</v>
      </c>
      <c r="F41">
        <v>6.3</v>
      </c>
    </row>
    <row r="42" spans="1:6">
      <c r="A42" s="4">
        <v>18</v>
      </c>
      <c r="B42" s="4">
        <v>12</v>
      </c>
      <c r="C42" s="12">
        <v>3604732</v>
      </c>
      <c r="D42" s="4" t="s">
        <v>59</v>
      </c>
      <c r="E42" s="14" t="s">
        <v>60</v>
      </c>
      <c r="F42">
        <v>5</v>
      </c>
    </row>
    <row r="43" spans="1:6">
      <c r="A43" s="4">
        <v>19</v>
      </c>
      <c r="B43" s="4">
        <v>22</v>
      </c>
      <c r="C43" s="12">
        <v>3604681</v>
      </c>
      <c r="D43" s="4" t="s">
        <v>128</v>
      </c>
      <c r="E43" s="14" t="str">
        <f>IF([11]確認書!$H$4="","",IF(C43="","",[11]確認書!$H$4))</f>
        <v>ＮＦＳＣ</v>
      </c>
      <c r="F43">
        <v>2.5</v>
      </c>
    </row>
    <row r="44" spans="1:6">
      <c r="A44" s="4">
        <v>20</v>
      </c>
      <c r="B44" s="4">
        <v>3</v>
      </c>
      <c r="C44" s="12">
        <v>3604690</v>
      </c>
      <c r="D44" s="4" t="s">
        <v>273</v>
      </c>
      <c r="E44" s="14" t="s">
        <v>267</v>
      </c>
      <c r="F44">
        <v>2.5</v>
      </c>
    </row>
    <row r="45" spans="1:6">
      <c r="A45" s="4">
        <v>21</v>
      </c>
      <c r="B45" s="4">
        <v>31</v>
      </c>
      <c r="C45" s="4">
        <v>3604756</v>
      </c>
      <c r="D45" s="4" t="s">
        <v>28</v>
      </c>
      <c r="E45" s="11" t="str">
        <f>IF([22]確認書!$H$4="","",IF(C45="","",[22]確認書!$H$4))</f>
        <v>Ｆｕｎ　ｔｏ　Ｔｅｎｎｉｓ</v>
      </c>
      <c r="F45">
        <v>0</v>
      </c>
    </row>
    <row r="46" spans="1:6">
      <c r="A46" s="4">
        <v>22</v>
      </c>
      <c r="B46" s="4">
        <v>16</v>
      </c>
      <c r="C46" s="4">
        <v>3604760</v>
      </c>
      <c r="D46" s="4" t="s">
        <v>29</v>
      </c>
      <c r="E46" s="11" t="str">
        <f>IF([22]確認書!$H$4="","",IF(C46="","",[22]確認書!$H$4))</f>
        <v>Ｆｕｎ　ｔｏ　Ｔｅｎｎｉｓ</v>
      </c>
      <c r="F46">
        <v>0</v>
      </c>
    </row>
    <row r="47" spans="1:6">
      <c r="A47" s="4">
        <v>23</v>
      </c>
      <c r="B47" s="4">
        <v>26</v>
      </c>
      <c r="C47" s="4">
        <v>3604759</v>
      </c>
      <c r="D47" s="4" t="s">
        <v>30</v>
      </c>
      <c r="E47" s="11" t="str">
        <f>IF([22]確認書!$H$4="","",IF(C47="","",[22]確認書!$H$4))</f>
        <v>Ｆｕｎ　ｔｏ　Ｔｅｎｎｉｓ</v>
      </c>
      <c r="F47">
        <v>0</v>
      </c>
    </row>
    <row r="48" spans="1:6">
      <c r="A48" s="4">
        <v>24</v>
      </c>
      <c r="B48" s="4">
        <v>19</v>
      </c>
      <c r="C48" s="12">
        <v>3604764</v>
      </c>
      <c r="D48" s="4" t="s">
        <v>32</v>
      </c>
      <c r="E48" s="11" t="str">
        <f>IF([32]確認書!$H$4="","",IF(C48="","",[32]確認書!$H$4))</f>
        <v>Ｆｕｎ ｔｏ Ｔｅｎｎｉｓ</v>
      </c>
      <c r="F48">
        <v>0</v>
      </c>
    </row>
    <row r="49" spans="1:6">
      <c r="A49" s="4">
        <v>25</v>
      </c>
      <c r="B49" s="4">
        <v>36</v>
      </c>
      <c r="C49" s="12">
        <v>3604705</v>
      </c>
      <c r="D49" s="4" t="s">
        <v>129</v>
      </c>
      <c r="E49" s="14" t="str">
        <f>IF([11]確認書!$H$4="","",IF(C49="","",[11]確認書!$H$4))</f>
        <v>ＮＦＳＣ</v>
      </c>
      <c r="F49">
        <v>0</v>
      </c>
    </row>
    <row r="50" spans="1:6">
      <c r="A50" s="4">
        <v>26</v>
      </c>
      <c r="B50" s="4">
        <v>23</v>
      </c>
      <c r="C50" s="12">
        <v>3604771</v>
      </c>
      <c r="D50" s="4" t="s">
        <v>543</v>
      </c>
      <c r="E50" s="14" t="str">
        <f>IF([15]確認書!$H$4="","",IF(C50="","",[15]確認書!$H$4))</f>
        <v>Asch T.A</v>
      </c>
      <c r="F50">
        <v>0</v>
      </c>
    </row>
    <row r="51" spans="1:6">
      <c r="A51" s="4">
        <v>27</v>
      </c>
      <c r="B51" s="4">
        <v>15</v>
      </c>
      <c r="C51" s="8">
        <v>3604768</v>
      </c>
      <c r="D51" s="6" t="s">
        <v>181</v>
      </c>
      <c r="E51" s="16" t="s">
        <v>182</v>
      </c>
      <c r="F51">
        <v>0</v>
      </c>
    </row>
    <row r="52" spans="1:6">
      <c r="A52" s="4">
        <v>28</v>
      </c>
      <c r="B52" s="4">
        <v>4</v>
      </c>
      <c r="C52" s="13">
        <v>3604769</v>
      </c>
      <c r="D52" s="4" t="s">
        <v>210</v>
      </c>
      <c r="E52" s="14" t="str">
        <f>IF([5]確認書!$H$4="","",IF(C52="","",[5]確認書!$H$4))</f>
        <v>大洗ビーチTC</v>
      </c>
      <c r="F52">
        <v>0</v>
      </c>
    </row>
    <row r="53" spans="1:6">
      <c r="A53" s="4">
        <v>29</v>
      </c>
      <c r="B53" s="4">
        <v>18</v>
      </c>
      <c r="C53" s="13">
        <v>3604747</v>
      </c>
      <c r="D53" s="4" t="s">
        <v>212</v>
      </c>
      <c r="E53" s="14" t="str">
        <f>IF([5]確認書!$H$4="","",IF(C53="","",[5]確認書!$H$4))</f>
        <v>大洗ビーチTC</v>
      </c>
      <c r="F53">
        <v>0</v>
      </c>
    </row>
    <row r="54" spans="1:6">
      <c r="A54" s="4">
        <v>30</v>
      </c>
      <c r="B54" s="4">
        <v>27</v>
      </c>
      <c r="C54" s="4">
        <v>3604767</v>
      </c>
      <c r="D54" s="4" t="s">
        <v>266</v>
      </c>
      <c r="E54" s="14" t="s">
        <v>267</v>
      </c>
      <c r="F54">
        <v>0</v>
      </c>
    </row>
    <row r="55" spans="1:6">
      <c r="A55" s="4">
        <v>31</v>
      </c>
      <c r="B55" s="4">
        <v>11</v>
      </c>
      <c r="C55" s="24">
        <v>3604798</v>
      </c>
      <c r="D55" s="25" t="s">
        <v>544</v>
      </c>
      <c r="E55" s="26" t="str">
        <f>IF([14]確認書!$H$4="","",IF(C55="","",[14]確認書!$H$4))</f>
        <v>ＮＪＴＣ</v>
      </c>
      <c r="F55">
        <v>0</v>
      </c>
    </row>
    <row r="56" spans="1:6">
      <c r="A56" s="4">
        <v>32</v>
      </c>
      <c r="B56" s="4">
        <v>20</v>
      </c>
      <c r="C56" s="24">
        <v>3604746</v>
      </c>
      <c r="D56" s="25" t="s">
        <v>366</v>
      </c>
      <c r="E56" s="26" t="str">
        <f>IF([8]確認書!$H$4="","",IF(C56="","",[8]確認書!$H$4))</f>
        <v>マス・ガイアＴＣ</v>
      </c>
      <c r="F56">
        <v>0</v>
      </c>
    </row>
    <row r="57" spans="1:6">
      <c r="A57" s="4">
        <v>33</v>
      </c>
      <c r="B57" s="4">
        <v>32</v>
      </c>
      <c r="C57" s="34">
        <v>3604795</v>
      </c>
      <c r="D57" s="34" t="s">
        <v>322</v>
      </c>
      <c r="E57" s="26" t="str">
        <f>IF([33]確認書!$H$4="","",IF(C57="","",[33]確認書!$H$4))</f>
        <v>ＮＦＳＣ</v>
      </c>
      <c r="F57">
        <v>0</v>
      </c>
    </row>
    <row r="58" spans="1:6">
      <c r="A58" s="4">
        <v>34</v>
      </c>
      <c r="B58" s="4">
        <v>35</v>
      </c>
      <c r="C58" s="24">
        <v>3604772</v>
      </c>
      <c r="D58" s="25" t="s">
        <v>406</v>
      </c>
      <c r="E58" s="26" t="str">
        <f>IF([12]確認書!$H$4="","",IF(C58="","",[12]確認書!$H$4))</f>
        <v>T-1インドアTS</v>
      </c>
      <c r="F58">
        <v>0</v>
      </c>
    </row>
    <row r="59" spans="1:6">
      <c r="A59" s="4">
        <v>35</v>
      </c>
      <c r="B59" s="152">
        <v>2</v>
      </c>
      <c r="C59" s="152" t="s">
        <v>488</v>
      </c>
      <c r="D59" s="152"/>
      <c r="E59" s="152"/>
    </row>
    <row r="60" spans="1:6">
      <c r="A60" s="4">
        <v>36</v>
      </c>
      <c r="B60" s="152">
        <v>6</v>
      </c>
      <c r="C60" s="152" t="s">
        <v>488</v>
      </c>
      <c r="D60" s="152"/>
      <c r="E60" s="152"/>
    </row>
  </sheetData>
  <sortState ref="A2:F58">
    <sortCondition descending="1" ref="F2"/>
  </sortState>
  <phoneticPr fontId="1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workbookViewId="0">
      <selection activeCell="A3" sqref="A3:E3"/>
    </sheetView>
  </sheetViews>
  <sheetFormatPr defaultRowHeight="13.5"/>
  <cols>
    <col min="2" max="2" width="10.5" bestFit="1" customWidth="1"/>
    <col min="3" max="3" width="11.25" customWidth="1"/>
    <col min="4" max="4" width="4.875" customWidth="1"/>
    <col min="5" max="5" width="19.125" customWidth="1"/>
    <col min="12" max="12" width="10.5" bestFit="1" customWidth="1"/>
    <col min="13" max="13" width="11.375" customWidth="1"/>
    <col min="14" max="14" width="5.375" customWidth="1"/>
    <col min="15" max="15" width="19.625" customWidth="1"/>
  </cols>
  <sheetData>
    <row r="1" spans="1:20" ht="14.25">
      <c r="A1" s="84" t="s">
        <v>424</v>
      </c>
      <c r="B1" s="84"/>
      <c r="C1" s="84"/>
      <c r="D1" s="84"/>
      <c r="E1" s="84"/>
      <c r="F1" s="85"/>
      <c r="G1" s="87"/>
      <c r="H1" s="87"/>
      <c r="I1" s="87"/>
      <c r="J1" s="101"/>
    </row>
    <row r="2" spans="1:20" ht="14.25">
      <c r="A2" s="84" t="s">
        <v>487</v>
      </c>
      <c r="B2" s="89"/>
      <c r="C2" s="126"/>
      <c r="D2" s="87"/>
      <c r="E2" s="126"/>
      <c r="F2" s="87"/>
      <c r="G2" s="87"/>
      <c r="H2" s="87"/>
      <c r="I2" s="87"/>
      <c r="J2" s="101"/>
    </row>
    <row r="3" spans="1:20">
      <c r="A3" s="386"/>
      <c r="B3" s="386"/>
      <c r="C3" s="386"/>
      <c r="D3" s="386"/>
      <c r="E3" s="386"/>
      <c r="F3" s="126"/>
      <c r="G3" s="128">
        <v>1</v>
      </c>
      <c r="H3" s="92" t="s">
        <v>485</v>
      </c>
      <c r="I3" s="92" t="s">
        <v>484</v>
      </c>
      <c r="J3" s="101"/>
      <c r="Q3" s="128">
        <v>1</v>
      </c>
      <c r="R3" s="92" t="s">
        <v>485</v>
      </c>
      <c r="S3" s="92" t="s">
        <v>484</v>
      </c>
    </row>
    <row r="4" spans="1:20">
      <c r="A4" s="89"/>
      <c r="B4" s="89"/>
      <c r="C4" s="126"/>
      <c r="D4" s="126"/>
      <c r="E4" s="126"/>
      <c r="F4" s="126"/>
      <c r="G4" s="90"/>
      <c r="H4" s="91"/>
      <c r="I4" s="91"/>
      <c r="J4" s="148"/>
    </row>
    <row r="5" spans="1:20">
      <c r="A5" s="384">
        <v>1</v>
      </c>
      <c r="B5" s="384">
        <f>VLOOKUP(A5,'12BS'!$B$25:$E$60,2,0)</f>
        <v>3604630</v>
      </c>
      <c r="C5" s="384" t="str">
        <f>VLOOKUP(A5,'12BS'!$B$25:$E$60,3,0)</f>
        <v>藤原　豪弓</v>
      </c>
      <c r="D5" s="385" t="s">
        <v>422</v>
      </c>
      <c r="E5" s="384" t="str">
        <f>VLOOKUP(A5,'12BS'!$B$25:$E$60,4,0)</f>
        <v>ＮＪＴＣ</v>
      </c>
      <c r="F5" s="385" t="s">
        <v>423</v>
      </c>
      <c r="G5" s="93"/>
      <c r="H5" s="87"/>
      <c r="I5" s="87"/>
      <c r="J5" s="101"/>
      <c r="K5" s="384">
        <v>21</v>
      </c>
      <c r="L5" s="384">
        <f>VLOOKUP(K5,'12BS'!$B$25:$E$60,2,0)</f>
        <v>3604663</v>
      </c>
      <c r="M5" s="384" t="str">
        <f>VLOOKUP(K5,'12BS'!$B$25:$E$60,3,0)</f>
        <v>石毛　悠陽</v>
      </c>
      <c r="N5" s="385" t="s">
        <v>422</v>
      </c>
      <c r="O5" s="384" t="str">
        <f>VLOOKUP(K5,'12BS'!$B$25:$E$60,4,0)</f>
        <v>神栖TI-Cube</v>
      </c>
      <c r="P5" s="385" t="s">
        <v>423</v>
      </c>
      <c r="Q5" s="93"/>
      <c r="R5" s="87"/>
      <c r="S5" s="150"/>
      <c r="T5" s="101"/>
    </row>
    <row r="6" spans="1:20">
      <c r="A6" s="384"/>
      <c r="B6" s="384"/>
      <c r="C6" s="384"/>
      <c r="D6" s="385"/>
      <c r="E6" s="384"/>
      <c r="F6" s="385"/>
      <c r="G6" s="94"/>
      <c r="H6" s="95"/>
      <c r="I6" s="87"/>
      <c r="J6" s="101"/>
      <c r="K6" s="384"/>
      <c r="L6" s="384"/>
      <c r="M6" s="384"/>
      <c r="N6" s="385"/>
      <c r="O6" s="384"/>
      <c r="P6" s="385"/>
      <c r="Q6" s="94"/>
      <c r="R6" s="95"/>
      <c r="S6" s="150"/>
      <c r="T6" s="101"/>
    </row>
    <row r="7" spans="1:20">
      <c r="A7" s="384">
        <v>2</v>
      </c>
      <c r="B7" s="384"/>
      <c r="C7" s="384" t="s">
        <v>529</v>
      </c>
      <c r="D7" s="387"/>
      <c r="E7" s="387"/>
      <c r="F7" s="387"/>
      <c r="G7" s="96"/>
      <c r="H7" s="94"/>
      <c r="I7" s="87"/>
      <c r="J7" s="101"/>
      <c r="K7" s="384">
        <v>22</v>
      </c>
      <c r="L7" s="384">
        <f>VLOOKUP(K7,'12BS'!$B$25:$E$60,2,0)</f>
        <v>3604681</v>
      </c>
      <c r="M7" s="384" t="str">
        <f>VLOOKUP(K7,'12BS'!$B$25:$E$60,3,0)</f>
        <v>佐藤　大和</v>
      </c>
      <c r="N7" s="385" t="s">
        <v>422</v>
      </c>
      <c r="O7" s="384" t="str">
        <f>VLOOKUP(K7,'12BS'!$B$25:$E$60,4,0)</f>
        <v>ＮＦＳＣ</v>
      </c>
      <c r="P7" s="385" t="s">
        <v>423</v>
      </c>
      <c r="Q7" s="96"/>
      <c r="R7" s="87"/>
      <c r="S7" s="149"/>
      <c r="T7" s="101"/>
    </row>
    <row r="8" spans="1:20">
      <c r="A8" s="384"/>
      <c r="B8" s="384"/>
      <c r="C8" s="384"/>
      <c r="D8" s="387"/>
      <c r="E8" s="387"/>
      <c r="F8" s="387"/>
      <c r="G8" s="87"/>
      <c r="H8" s="97"/>
      <c r="I8" s="95"/>
      <c r="J8" s="397" t="s">
        <v>462</v>
      </c>
      <c r="K8" s="384"/>
      <c r="L8" s="384"/>
      <c r="M8" s="384"/>
      <c r="N8" s="385"/>
      <c r="O8" s="384"/>
      <c r="P8" s="385"/>
      <c r="Q8" s="87"/>
      <c r="R8" s="97"/>
      <c r="S8" s="95"/>
      <c r="T8" s="397" t="s">
        <v>467</v>
      </c>
    </row>
    <row r="9" spans="1:20">
      <c r="A9" s="384">
        <v>3</v>
      </c>
      <c r="B9" s="384">
        <f>VLOOKUP(A9,'12BS'!$B$25:$E$60,2,0)</f>
        <v>3604690</v>
      </c>
      <c r="C9" s="384" t="str">
        <f>VLOOKUP(A9,'12BS'!$B$25:$E$60,3,0)</f>
        <v>守時　吏桜</v>
      </c>
      <c r="D9" s="385" t="s">
        <v>422</v>
      </c>
      <c r="E9" s="384" t="str">
        <f>VLOOKUP(A9,'12BS'!$B$25:$E$60,4,0)</f>
        <v>CSJ</v>
      </c>
      <c r="F9" s="385" t="s">
        <v>423</v>
      </c>
      <c r="G9" s="93"/>
      <c r="H9" s="97"/>
      <c r="I9" s="100"/>
      <c r="J9" s="397"/>
      <c r="K9" s="384">
        <v>23</v>
      </c>
      <c r="L9" s="384">
        <f>VLOOKUP(K9,'12BS'!$B$25:$E$60,2,0)</f>
        <v>3604771</v>
      </c>
      <c r="M9" s="384" t="str">
        <f>VLOOKUP(K9,'12BS'!$B$25:$E$60,3,0)</f>
        <v>瀧崎　悠生</v>
      </c>
      <c r="N9" s="385" t="s">
        <v>422</v>
      </c>
      <c r="O9" s="384" t="str">
        <f>VLOOKUP(K9,'12BS'!$B$25:$E$60,4,0)</f>
        <v>Asch T.A</v>
      </c>
      <c r="P9" s="385" t="s">
        <v>423</v>
      </c>
      <c r="Q9" s="93"/>
      <c r="R9" s="97"/>
      <c r="S9" s="87"/>
      <c r="T9" s="397"/>
    </row>
    <row r="10" spans="1:20">
      <c r="A10" s="384"/>
      <c r="B10" s="384"/>
      <c r="C10" s="384"/>
      <c r="D10" s="385"/>
      <c r="E10" s="384"/>
      <c r="F10" s="385"/>
      <c r="G10" s="94"/>
      <c r="H10" s="98"/>
      <c r="I10" s="101"/>
      <c r="J10" s="101"/>
      <c r="K10" s="384"/>
      <c r="L10" s="384"/>
      <c r="M10" s="384"/>
      <c r="N10" s="385"/>
      <c r="O10" s="384"/>
      <c r="P10" s="385"/>
      <c r="Q10" s="94"/>
      <c r="R10" s="98"/>
      <c r="S10" s="87"/>
      <c r="T10" s="101"/>
    </row>
    <row r="11" spans="1:20">
      <c r="A11" s="384">
        <v>4</v>
      </c>
      <c r="B11" s="384">
        <f>VLOOKUP(A11,'12BS'!$B$25:$E$60,2,0)</f>
        <v>3604769</v>
      </c>
      <c r="C11" s="384" t="str">
        <f>VLOOKUP(A11,'12BS'!$B$25:$E$60,3,0)</f>
        <v>中川　海月</v>
      </c>
      <c r="D11" s="385" t="s">
        <v>422</v>
      </c>
      <c r="E11" s="384" t="str">
        <f>VLOOKUP(A11,'12BS'!$B$25:$E$60,4,0)</f>
        <v>大洗ビーチTC</v>
      </c>
      <c r="F11" s="385" t="s">
        <v>423</v>
      </c>
      <c r="G11" s="96"/>
      <c r="H11" s="87"/>
      <c r="I11" s="397"/>
      <c r="J11" s="101"/>
      <c r="K11" s="384">
        <v>24</v>
      </c>
      <c r="L11" s="384">
        <f>VLOOKUP(K11,'12BS'!$B$25:$E$60,2,0)</f>
        <v>3604733</v>
      </c>
      <c r="M11" s="384" t="str">
        <f>VLOOKUP(K11,'12BS'!$B$25:$E$60,3,0)</f>
        <v>相沢　太郎</v>
      </c>
      <c r="N11" s="385" t="s">
        <v>422</v>
      </c>
      <c r="O11" s="400" t="str">
        <f>VLOOKUP(K11,'12BS'!$B$25:$E$60,4,0)</f>
        <v>Ｆｕｎ ｔｏ Ｔｅｎｎｉｓ</v>
      </c>
      <c r="P11" s="385" t="s">
        <v>423</v>
      </c>
      <c r="Q11" s="96"/>
      <c r="R11" s="87"/>
      <c r="S11" s="87"/>
      <c r="T11" s="101"/>
    </row>
    <row r="12" spans="1:20">
      <c r="A12" s="384"/>
      <c r="B12" s="384"/>
      <c r="C12" s="384"/>
      <c r="D12" s="385"/>
      <c r="E12" s="384"/>
      <c r="F12" s="385"/>
      <c r="G12" s="87"/>
      <c r="H12" s="87"/>
      <c r="I12" s="397"/>
      <c r="J12" s="101"/>
      <c r="K12" s="384"/>
      <c r="L12" s="384"/>
      <c r="M12" s="384"/>
      <c r="N12" s="385"/>
      <c r="O12" s="400"/>
      <c r="P12" s="385"/>
      <c r="Q12" s="87"/>
      <c r="R12" s="87"/>
      <c r="S12" s="87"/>
      <c r="T12" s="101"/>
    </row>
    <row r="13" spans="1:20">
      <c r="A13" s="384">
        <v>5</v>
      </c>
      <c r="B13" s="384">
        <f>VLOOKUP(A13,'12BS'!$B$25:$E$60,2,0)</f>
        <v>3604500</v>
      </c>
      <c r="C13" s="384" t="str">
        <f>VLOOKUP(A13,'12BS'!$B$25:$E$60,3,0)</f>
        <v>宮﨑　奨太</v>
      </c>
      <c r="D13" s="385" t="s">
        <v>422</v>
      </c>
      <c r="E13" s="384" t="str">
        <f>VLOOKUP(A13,'12BS'!$B$25:$E$60,4,0)</f>
        <v>エースTA</v>
      </c>
      <c r="F13" s="385" t="s">
        <v>423</v>
      </c>
      <c r="G13" s="93"/>
      <c r="H13" s="87"/>
      <c r="I13" s="397"/>
      <c r="J13" s="101"/>
      <c r="K13" s="384">
        <v>25</v>
      </c>
      <c r="L13" s="384">
        <f>VLOOKUP(K13,'12BS'!$B$25:$E$60,2,0)</f>
        <v>3604695</v>
      </c>
      <c r="M13" s="384" t="str">
        <f>VLOOKUP(K13,'12BS'!$B$25:$E$60,3,0)</f>
        <v>井野　光</v>
      </c>
      <c r="N13" s="385" t="s">
        <v>422</v>
      </c>
      <c r="O13" s="384" t="str">
        <f>VLOOKUP(K13,'12BS'!$B$25:$E$60,4,0)</f>
        <v>サンスポーツ</v>
      </c>
      <c r="P13" s="385" t="s">
        <v>423</v>
      </c>
      <c r="Q13" s="87"/>
      <c r="R13" s="87"/>
      <c r="S13" s="87"/>
      <c r="T13" s="101"/>
    </row>
    <row r="14" spans="1:20">
      <c r="A14" s="384"/>
      <c r="B14" s="384"/>
      <c r="C14" s="384"/>
      <c r="D14" s="385"/>
      <c r="E14" s="384"/>
      <c r="F14" s="385"/>
      <c r="G14" s="94"/>
      <c r="H14" s="95"/>
      <c r="I14" s="397"/>
      <c r="J14" s="101"/>
      <c r="K14" s="384"/>
      <c r="L14" s="384"/>
      <c r="M14" s="384"/>
      <c r="N14" s="385"/>
      <c r="O14" s="384"/>
      <c r="P14" s="385"/>
      <c r="Q14" s="94"/>
      <c r="R14" s="95"/>
      <c r="S14" s="87"/>
      <c r="T14" s="101"/>
    </row>
    <row r="15" spans="1:20">
      <c r="A15" s="384">
        <v>6</v>
      </c>
      <c r="B15" s="384"/>
      <c r="C15" s="384" t="s">
        <v>529</v>
      </c>
      <c r="D15" s="387"/>
      <c r="E15" s="387"/>
      <c r="F15" s="387"/>
      <c r="G15" s="96"/>
      <c r="H15" s="87"/>
      <c r="I15" s="149"/>
      <c r="J15" s="101"/>
      <c r="K15" s="384">
        <v>26</v>
      </c>
      <c r="L15" s="384">
        <f>VLOOKUP(K15,'12BS'!$B$25:$E$60,2,0)</f>
        <v>3604759</v>
      </c>
      <c r="M15" s="384" t="str">
        <f>VLOOKUP(K15,'12BS'!$B$25:$E$60,3,0)</f>
        <v>野武　優希</v>
      </c>
      <c r="N15" s="385" t="s">
        <v>422</v>
      </c>
      <c r="O15" s="400" t="str">
        <f>VLOOKUP(K15,'12BS'!$B$25:$E$60,4,0)</f>
        <v>Ｆｕｎ　ｔｏ　Ｔｅｎｎｉｓ</v>
      </c>
      <c r="P15" s="385" t="s">
        <v>423</v>
      </c>
      <c r="Q15" s="96"/>
      <c r="R15" s="94"/>
      <c r="S15" s="87"/>
      <c r="T15" s="101"/>
    </row>
    <row r="16" spans="1:20">
      <c r="A16" s="384"/>
      <c r="B16" s="384"/>
      <c r="C16" s="384"/>
      <c r="D16" s="387"/>
      <c r="E16" s="387"/>
      <c r="F16" s="387"/>
      <c r="G16" s="87"/>
      <c r="H16" s="97"/>
      <c r="I16" s="95"/>
      <c r="J16" s="397" t="s">
        <v>464</v>
      </c>
      <c r="K16" s="384"/>
      <c r="L16" s="384"/>
      <c r="M16" s="384"/>
      <c r="N16" s="385"/>
      <c r="O16" s="400"/>
      <c r="P16" s="385"/>
      <c r="Q16" s="87"/>
      <c r="R16" s="97"/>
      <c r="S16" s="95"/>
      <c r="T16" s="397" t="s">
        <v>474</v>
      </c>
    </row>
    <row r="17" spans="1:20">
      <c r="A17" s="384">
        <v>7</v>
      </c>
      <c r="B17" s="384">
        <f>VLOOKUP(A17,'12BS'!$B$25:$E$60,2,0)</f>
        <v>3604644</v>
      </c>
      <c r="C17" s="384" t="str">
        <f>VLOOKUP(A17,'12BS'!$B$25:$E$60,3,0)</f>
        <v>河口　祐輝</v>
      </c>
      <c r="D17" s="385" t="s">
        <v>422</v>
      </c>
      <c r="E17" s="384" t="str">
        <f>VLOOKUP(A17,'12BS'!$B$25:$E$60,4,0)</f>
        <v>Asch T.A</v>
      </c>
      <c r="F17" s="385" t="s">
        <v>423</v>
      </c>
      <c r="G17" s="93"/>
      <c r="H17" s="97"/>
      <c r="I17" s="87"/>
      <c r="J17" s="397"/>
      <c r="K17" s="384">
        <v>27</v>
      </c>
      <c r="L17" s="384">
        <f>VLOOKUP(K17,'12BS'!$B$25:$E$60,2,0)</f>
        <v>3604767</v>
      </c>
      <c r="M17" s="384" t="str">
        <f>VLOOKUP(K17,'12BS'!$B$25:$E$60,3,0)</f>
        <v>荒木　銀冴</v>
      </c>
      <c r="N17" s="385" t="s">
        <v>422</v>
      </c>
      <c r="O17" s="384" t="str">
        <f>VLOOKUP(K17,'12BS'!$B$25:$E$60,4,0)</f>
        <v>CSJ</v>
      </c>
      <c r="P17" s="385" t="s">
        <v>423</v>
      </c>
      <c r="Q17" s="93"/>
      <c r="R17" s="97"/>
      <c r="S17" s="100"/>
      <c r="T17" s="397"/>
    </row>
    <row r="18" spans="1:20">
      <c r="A18" s="384"/>
      <c r="B18" s="384"/>
      <c r="C18" s="384"/>
      <c r="D18" s="385"/>
      <c r="E18" s="384"/>
      <c r="F18" s="385"/>
      <c r="G18" s="94"/>
      <c r="H18" s="98"/>
      <c r="I18" s="87"/>
      <c r="J18" s="101"/>
      <c r="K18" s="384"/>
      <c r="L18" s="384"/>
      <c r="M18" s="384"/>
      <c r="N18" s="385"/>
      <c r="O18" s="384"/>
      <c r="P18" s="385"/>
      <c r="Q18" s="94"/>
      <c r="R18" s="98"/>
      <c r="S18" s="101"/>
      <c r="T18" s="56"/>
    </row>
    <row r="19" spans="1:20">
      <c r="A19" s="384">
        <v>8</v>
      </c>
      <c r="B19" s="384">
        <f>VLOOKUP(A19,'12BS'!$B$25:$E$60,2,0)</f>
        <v>3604739</v>
      </c>
      <c r="C19" s="384" t="str">
        <f>VLOOKUP(A19,'12BS'!$B$25:$E$60,3,0)</f>
        <v>佐々木　壮太</v>
      </c>
      <c r="D19" s="385" t="s">
        <v>422</v>
      </c>
      <c r="E19" s="400" t="str">
        <f>VLOOKUP(A19,'12BS'!$B$25:$E$60,4,0)</f>
        <v>Ｆｕｎ　ｔｏ　Ｔｅｎｎｉｓ</v>
      </c>
      <c r="F19" s="385" t="s">
        <v>423</v>
      </c>
      <c r="G19" s="96"/>
      <c r="H19" s="87"/>
      <c r="I19" s="87"/>
      <c r="J19" s="101"/>
      <c r="K19" s="384">
        <v>28</v>
      </c>
      <c r="L19" s="384">
        <f>VLOOKUP(K19,'12BS'!$B$25:$E$60,2,0)</f>
        <v>3604742</v>
      </c>
      <c r="M19" s="384" t="str">
        <f>VLOOKUP(K19,'12BS'!$B$25:$E$60,3,0)</f>
        <v>福谷　優斗</v>
      </c>
      <c r="N19" s="385" t="s">
        <v>422</v>
      </c>
      <c r="O19" s="384" t="str">
        <f>VLOOKUP(K19,'12BS'!$B$25:$E$60,4,0)</f>
        <v>ＮＪＴＣ</v>
      </c>
      <c r="P19" s="385" t="s">
        <v>423</v>
      </c>
      <c r="Q19" s="96"/>
      <c r="R19" s="87"/>
      <c r="S19" s="150"/>
      <c r="T19" s="56"/>
    </row>
    <row r="20" spans="1:20">
      <c r="A20" s="384"/>
      <c r="B20" s="384"/>
      <c r="C20" s="384"/>
      <c r="D20" s="385"/>
      <c r="E20" s="400"/>
      <c r="F20" s="385"/>
      <c r="G20" s="87"/>
      <c r="H20" s="87"/>
      <c r="I20" s="87"/>
      <c r="J20" s="101"/>
      <c r="K20" s="384"/>
      <c r="L20" s="384"/>
      <c r="M20" s="384"/>
      <c r="N20" s="385"/>
      <c r="O20" s="384"/>
      <c r="P20" s="385"/>
      <c r="Q20" s="87"/>
      <c r="R20" s="87"/>
      <c r="S20" s="150"/>
      <c r="T20" s="56"/>
    </row>
    <row r="21" spans="1:20">
      <c r="A21" s="384">
        <v>9</v>
      </c>
      <c r="B21" s="384">
        <f>VLOOKUP(A21,'12BS'!$B$25:$E$60,2,0)</f>
        <v>3604731</v>
      </c>
      <c r="C21" s="384" t="str">
        <f>VLOOKUP(A21,'12BS'!$B$25:$E$60,3,0)</f>
        <v>鈴木　健人</v>
      </c>
      <c r="D21" s="385" t="s">
        <v>422</v>
      </c>
      <c r="E21" s="384" t="str">
        <f>VLOOKUP(A21,'12BS'!$B$25:$E$60,4,0)</f>
        <v>KCJTA</v>
      </c>
      <c r="F21" s="385" t="s">
        <v>423</v>
      </c>
      <c r="G21" s="93"/>
      <c r="H21" s="87"/>
      <c r="I21" s="87"/>
      <c r="J21" s="101"/>
      <c r="K21" s="384">
        <v>29</v>
      </c>
      <c r="L21" s="384">
        <f>VLOOKUP(K21,'12BS'!$B$25:$E$60,2,0)</f>
        <v>3604669</v>
      </c>
      <c r="M21" s="384" t="str">
        <f>VLOOKUP(K21,'12BS'!$B$25:$E$60,3,0)</f>
        <v>林　晴臣</v>
      </c>
      <c r="N21" s="385" t="s">
        <v>422</v>
      </c>
      <c r="O21" s="384" t="str">
        <f>VLOOKUP(K21,'12BS'!$B$25:$E$60,4,0)</f>
        <v>T-1インドアTS</v>
      </c>
      <c r="P21" s="385" t="s">
        <v>423</v>
      </c>
      <c r="Q21" s="87"/>
      <c r="R21" s="87"/>
      <c r="S21" s="87"/>
      <c r="T21" s="101"/>
    </row>
    <row r="22" spans="1:20">
      <c r="A22" s="384"/>
      <c r="B22" s="384"/>
      <c r="C22" s="384"/>
      <c r="D22" s="385"/>
      <c r="E22" s="384"/>
      <c r="F22" s="385"/>
      <c r="G22" s="94"/>
      <c r="H22" s="95"/>
      <c r="I22" s="87"/>
      <c r="J22" s="101"/>
      <c r="K22" s="384"/>
      <c r="L22" s="384"/>
      <c r="M22" s="384"/>
      <c r="N22" s="385"/>
      <c r="O22" s="384"/>
      <c r="P22" s="385"/>
      <c r="Q22" s="94"/>
      <c r="R22" s="95"/>
      <c r="S22" s="87"/>
      <c r="T22" s="101"/>
    </row>
    <row r="23" spans="1:20">
      <c r="A23" s="384">
        <v>10</v>
      </c>
      <c r="B23" s="384">
        <f>VLOOKUP(A23,'12BS'!$B$25:$E$60,2,0)</f>
        <v>3604719</v>
      </c>
      <c r="C23" s="384" t="str">
        <f>VLOOKUP(A23,'12BS'!$B$25:$E$60,3,0)</f>
        <v>亀山　隆太郎</v>
      </c>
      <c r="D23" s="385" t="s">
        <v>422</v>
      </c>
      <c r="E23" s="384" t="str">
        <f>VLOOKUP(A23,'12BS'!$B$25:$E$60,4,0)</f>
        <v>エースTA</v>
      </c>
      <c r="F23" s="385" t="s">
        <v>423</v>
      </c>
      <c r="G23" s="96"/>
      <c r="H23" s="94"/>
      <c r="I23" s="87"/>
      <c r="J23" s="101"/>
      <c r="K23" s="384">
        <v>30</v>
      </c>
      <c r="L23" s="384">
        <f>VLOOKUP(K23,'12BS'!$B$25:$E$60,2,0)</f>
        <v>3604754</v>
      </c>
      <c r="M23" s="384" t="str">
        <f>VLOOKUP(K23,'12BS'!$B$25:$E$60,3,0)</f>
        <v>大塚　海里</v>
      </c>
      <c r="N23" s="385" t="s">
        <v>422</v>
      </c>
      <c r="O23" s="384" t="str">
        <f>VLOOKUP(K23,'12BS'!$B$25:$E$60,4,0)</f>
        <v>CSJ</v>
      </c>
      <c r="P23" s="385" t="s">
        <v>423</v>
      </c>
      <c r="Q23" s="96"/>
      <c r="R23" s="94"/>
      <c r="S23" s="87"/>
      <c r="T23" s="101"/>
    </row>
    <row r="24" spans="1:20">
      <c r="A24" s="384"/>
      <c r="B24" s="384"/>
      <c r="C24" s="384"/>
      <c r="D24" s="385"/>
      <c r="E24" s="384"/>
      <c r="F24" s="385"/>
      <c r="G24" s="87"/>
      <c r="H24" s="97"/>
      <c r="I24" s="95"/>
      <c r="J24" s="397" t="s">
        <v>466</v>
      </c>
      <c r="K24" s="384"/>
      <c r="L24" s="384"/>
      <c r="M24" s="384"/>
      <c r="N24" s="385"/>
      <c r="O24" s="384"/>
      <c r="P24" s="385"/>
      <c r="Q24" s="87"/>
      <c r="R24" s="97"/>
      <c r="S24" s="95"/>
      <c r="T24" s="397" t="s">
        <v>479</v>
      </c>
    </row>
    <row r="25" spans="1:20">
      <c r="A25" s="384">
        <v>11</v>
      </c>
      <c r="B25" s="384">
        <f>VLOOKUP(A25,'12BS'!$B$25:$E$60,2,0)</f>
        <v>3604798</v>
      </c>
      <c r="C25" s="384" t="str">
        <f>VLOOKUP(A25,'12BS'!$B$25:$E$60,3,0)</f>
        <v>高嶋　大輔</v>
      </c>
      <c r="D25" s="385" t="s">
        <v>422</v>
      </c>
      <c r="E25" s="384" t="str">
        <f>VLOOKUP(A25,'12BS'!$B$25:$E$60,4,0)</f>
        <v>ＮＪＴＣ</v>
      </c>
      <c r="F25" s="385" t="s">
        <v>423</v>
      </c>
      <c r="G25" s="93"/>
      <c r="H25" s="97"/>
      <c r="I25" s="100"/>
      <c r="J25" s="397"/>
      <c r="K25" s="384">
        <v>31</v>
      </c>
      <c r="L25" s="384">
        <f>VLOOKUP(K25,'12BS'!$B$25:$E$60,2,0)</f>
        <v>3604756</v>
      </c>
      <c r="M25" s="384" t="str">
        <f>VLOOKUP(K25,'12BS'!$B$25:$E$60,3,0)</f>
        <v>佐々木　悠太</v>
      </c>
      <c r="N25" s="385" t="s">
        <v>422</v>
      </c>
      <c r="O25" s="400" t="str">
        <f>VLOOKUP(K25,'12BS'!$B$25:$E$60,4,0)</f>
        <v>Ｆｕｎ　ｔｏ　Ｔｅｎｎｉｓ</v>
      </c>
      <c r="P25" s="385" t="s">
        <v>423</v>
      </c>
      <c r="Q25" s="93"/>
      <c r="R25" s="97"/>
      <c r="S25" s="100"/>
      <c r="T25" s="397"/>
    </row>
    <row r="26" spans="1:20">
      <c r="A26" s="384"/>
      <c r="B26" s="384"/>
      <c r="C26" s="384"/>
      <c r="D26" s="385"/>
      <c r="E26" s="384"/>
      <c r="F26" s="385"/>
      <c r="G26" s="94"/>
      <c r="H26" s="98"/>
      <c r="I26" s="101"/>
      <c r="J26" s="101"/>
      <c r="K26" s="384"/>
      <c r="L26" s="384"/>
      <c r="M26" s="384"/>
      <c r="N26" s="385"/>
      <c r="O26" s="400"/>
      <c r="P26" s="385"/>
      <c r="Q26" s="94"/>
      <c r="R26" s="98"/>
      <c r="S26" s="101"/>
      <c r="T26" s="56"/>
    </row>
    <row r="27" spans="1:20">
      <c r="A27" s="384">
        <v>12</v>
      </c>
      <c r="B27" s="384">
        <f>VLOOKUP(A27,'12BS'!$B$25:$E$60,2,0)</f>
        <v>3604732</v>
      </c>
      <c r="C27" s="384" t="str">
        <f>VLOOKUP(A27,'12BS'!$B$25:$E$60,3,0)</f>
        <v>竹島　光一</v>
      </c>
      <c r="D27" s="385" t="s">
        <v>422</v>
      </c>
      <c r="E27" s="384" t="str">
        <f>VLOOKUP(A27,'12BS'!$B$25:$E$60,4,0)</f>
        <v>kCJTA</v>
      </c>
      <c r="F27" s="385" t="s">
        <v>423</v>
      </c>
      <c r="G27" s="96"/>
      <c r="H27" s="87"/>
      <c r="I27" s="397"/>
      <c r="J27" s="101"/>
      <c r="K27" s="384">
        <v>32</v>
      </c>
      <c r="L27" s="384">
        <f>VLOOKUP(K27,'12BS'!$B$25:$E$60,2,0)</f>
        <v>3604795</v>
      </c>
      <c r="M27" s="384" t="str">
        <f>VLOOKUP(K27,'12BS'!$B$25:$E$60,3,0)</f>
        <v>稲垣　葉</v>
      </c>
      <c r="N27" s="385" t="s">
        <v>422</v>
      </c>
      <c r="O27" s="384" t="str">
        <f>VLOOKUP(K27,'12BS'!$B$25:$E$60,4,0)</f>
        <v>ＮＦＳＣ</v>
      </c>
      <c r="P27" s="385" t="s">
        <v>423</v>
      </c>
      <c r="Q27" s="96"/>
      <c r="R27" s="87"/>
      <c r="S27" s="150"/>
      <c r="T27" s="56"/>
    </row>
    <row r="28" spans="1:20">
      <c r="A28" s="384"/>
      <c r="B28" s="384"/>
      <c r="C28" s="384"/>
      <c r="D28" s="385"/>
      <c r="E28" s="384"/>
      <c r="F28" s="385"/>
      <c r="G28" s="87"/>
      <c r="H28" s="87"/>
      <c r="I28" s="397"/>
      <c r="J28" s="101"/>
      <c r="K28" s="384"/>
      <c r="L28" s="384"/>
      <c r="M28" s="384"/>
      <c r="N28" s="385"/>
      <c r="O28" s="384"/>
      <c r="P28" s="385"/>
      <c r="Q28" s="87"/>
      <c r="R28" s="87"/>
      <c r="S28" s="150"/>
      <c r="T28" s="56"/>
    </row>
    <row r="29" spans="1:20">
      <c r="A29" s="384">
        <v>13</v>
      </c>
      <c r="B29" s="384">
        <f>VLOOKUP(A29,'12BS'!$B$25:$E$60,2,0)</f>
        <v>3604736</v>
      </c>
      <c r="C29" s="384" t="str">
        <f>VLOOKUP(A29,'12BS'!$B$25:$E$60,3,0)</f>
        <v>渡邊　拓野</v>
      </c>
      <c r="D29" s="385" t="s">
        <v>422</v>
      </c>
      <c r="E29" s="384" t="str">
        <f>VLOOKUP(A29,'12BS'!$B$25:$E$60,4,0)</f>
        <v>ＮＪＴＣ</v>
      </c>
      <c r="F29" s="385" t="s">
        <v>423</v>
      </c>
      <c r="G29" s="93"/>
      <c r="H29" s="87"/>
      <c r="I29" s="397"/>
      <c r="J29" s="101"/>
      <c r="K29" s="384">
        <v>33</v>
      </c>
      <c r="L29" s="384">
        <f>VLOOKUP(K29,'12BS'!$B$25:$E$60,2,0)</f>
        <v>3604740</v>
      </c>
      <c r="M29" s="384" t="str">
        <f>VLOOKUP(K29,'12BS'!$B$25:$E$60,3,0)</f>
        <v>畑澤　真大</v>
      </c>
      <c r="N29" s="385" t="s">
        <v>422</v>
      </c>
      <c r="O29" s="384" t="str">
        <f>VLOOKUP(K29,'12BS'!$B$25:$E$60,4,0)</f>
        <v>KCJTA</v>
      </c>
      <c r="P29" s="385" t="s">
        <v>423</v>
      </c>
      <c r="Q29" s="87"/>
      <c r="R29" s="87"/>
      <c r="S29" s="87"/>
      <c r="T29" s="101"/>
    </row>
    <row r="30" spans="1:20">
      <c r="A30" s="384"/>
      <c r="B30" s="384"/>
      <c r="C30" s="384"/>
      <c r="D30" s="385"/>
      <c r="E30" s="384"/>
      <c r="F30" s="385"/>
      <c r="G30" s="94"/>
      <c r="H30" s="95"/>
      <c r="I30" s="397"/>
      <c r="J30" s="101"/>
      <c r="K30" s="384"/>
      <c r="L30" s="384"/>
      <c r="M30" s="384"/>
      <c r="N30" s="385"/>
      <c r="O30" s="384"/>
      <c r="P30" s="385"/>
      <c r="Q30" s="94"/>
      <c r="R30" s="95"/>
      <c r="S30" s="87"/>
      <c r="T30" s="101"/>
    </row>
    <row r="31" spans="1:20">
      <c r="A31" s="384">
        <v>14</v>
      </c>
      <c r="B31" s="384">
        <f>VLOOKUP(A31,'12BS'!$B$25:$E$60,2,0)</f>
        <v>3604722</v>
      </c>
      <c r="C31" s="384" t="str">
        <f>VLOOKUP(A31,'12BS'!$B$25:$E$60,3,0)</f>
        <v>外山　龍太郎</v>
      </c>
      <c r="D31" s="385" t="s">
        <v>422</v>
      </c>
      <c r="E31" s="384" t="str">
        <f>VLOOKUP(A31,'12BS'!$B$25:$E$60,4,0)</f>
        <v>エースTA</v>
      </c>
      <c r="F31" s="385" t="s">
        <v>423</v>
      </c>
      <c r="G31" s="96"/>
      <c r="H31" s="87"/>
      <c r="I31" s="149"/>
      <c r="J31" s="101"/>
      <c r="K31" s="384">
        <v>34</v>
      </c>
      <c r="L31" s="384">
        <f>VLOOKUP(K31,'12BS'!$B$25:$E$60,2,0)</f>
        <v>3604702</v>
      </c>
      <c r="M31" s="384" t="str">
        <f>VLOOKUP(K31,'12BS'!$B$25:$E$60,3,0)</f>
        <v>本渡　武尊</v>
      </c>
      <c r="N31" s="385" t="s">
        <v>422</v>
      </c>
      <c r="O31" s="384" t="str">
        <f>VLOOKUP(K31,'12BS'!$B$25:$E$60,4,0)</f>
        <v>CSJ</v>
      </c>
      <c r="P31" s="385" t="s">
        <v>423</v>
      </c>
      <c r="Q31" s="96"/>
      <c r="R31" s="94"/>
      <c r="S31" s="87"/>
      <c r="T31" s="101"/>
    </row>
    <row r="32" spans="1:20">
      <c r="A32" s="384"/>
      <c r="B32" s="384"/>
      <c r="C32" s="384"/>
      <c r="D32" s="385"/>
      <c r="E32" s="384"/>
      <c r="F32" s="385"/>
      <c r="G32" s="87"/>
      <c r="H32" s="97"/>
      <c r="I32" s="95"/>
      <c r="J32" s="397" t="s">
        <v>463</v>
      </c>
      <c r="K32" s="384"/>
      <c r="L32" s="384"/>
      <c r="M32" s="384"/>
      <c r="N32" s="385"/>
      <c r="O32" s="384"/>
      <c r="P32" s="385"/>
      <c r="Q32" s="87"/>
      <c r="R32" s="97"/>
      <c r="S32" s="95"/>
      <c r="T32" s="397" t="s">
        <v>486</v>
      </c>
    </row>
    <row r="33" spans="1:20">
      <c r="A33" s="384">
        <v>15</v>
      </c>
      <c r="B33" s="384">
        <f>VLOOKUP(A33,'12BS'!$B$25:$E$60,2,0)</f>
        <v>3604768</v>
      </c>
      <c r="C33" s="384" t="str">
        <f>VLOOKUP(A33,'12BS'!$B$25:$E$60,3,0)</f>
        <v>熊田　斐斗</v>
      </c>
      <c r="D33" s="385" t="s">
        <v>422</v>
      </c>
      <c r="E33" s="384" t="str">
        <f>VLOOKUP(A33,'12BS'!$B$25:$E$60,4,0)</f>
        <v>TP波崎</v>
      </c>
      <c r="F33" s="385" t="s">
        <v>423</v>
      </c>
      <c r="G33" s="93"/>
      <c r="H33" s="97"/>
      <c r="I33" s="87"/>
      <c r="J33" s="397"/>
      <c r="K33" s="384">
        <v>35</v>
      </c>
      <c r="L33" s="384">
        <f>VLOOKUP(K33,'12BS'!$B$25:$E$60,2,0)</f>
        <v>3604772</v>
      </c>
      <c r="M33" s="384" t="str">
        <f>VLOOKUP(K33,'12BS'!$B$25:$E$60,3,0)</f>
        <v>伊本　和樹</v>
      </c>
      <c r="N33" s="385" t="s">
        <v>422</v>
      </c>
      <c r="O33" s="384" t="str">
        <f>VLOOKUP(K33,'12BS'!$B$25:$E$60,4,0)</f>
        <v>T-1インドアTS</v>
      </c>
      <c r="P33" s="385" t="s">
        <v>423</v>
      </c>
      <c r="Q33" s="93"/>
      <c r="R33" s="97"/>
      <c r="S33" s="100"/>
      <c r="T33" s="397"/>
    </row>
    <row r="34" spans="1:20">
      <c r="A34" s="384"/>
      <c r="B34" s="384"/>
      <c r="C34" s="384"/>
      <c r="D34" s="385"/>
      <c r="E34" s="384"/>
      <c r="F34" s="385"/>
      <c r="G34" s="94"/>
      <c r="H34" s="98"/>
      <c r="I34" s="87"/>
      <c r="J34" s="101"/>
      <c r="K34" s="384"/>
      <c r="L34" s="384"/>
      <c r="M34" s="384"/>
      <c r="N34" s="385"/>
      <c r="O34" s="384"/>
      <c r="P34" s="385"/>
      <c r="Q34" s="94"/>
      <c r="R34" s="98"/>
      <c r="S34" s="101"/>
      <c r="T34" s="56"/>
    </row>
    <row r="35" spans="1:20">
      <c r="A35" s="384">
        <v>16</v>
      </c>
      <c r="B35" s="384">
        <f>VLOOKUP(A35,'12BS'!$B$25:$E$60,2,0)</f>
        <v>3604760</v>
      </c>
      <c r="C35" s="384" t="str">
        <f>VLOOKUP(A35,'12BS'!$B$25:$E$60,3,0)</f>
        <v>清水　颯介</v>
      </c>
      <c r="D35" s="385" t="s">
        <v>422</v>
      </c>
      <c r="E35" s="400" t="str">
        <f>VLOOKUP(A35,'12BS'!$B$25:$E$60,4,0)</f>
        <v>Ｆｕｎ　ｔｏ　Ｔｅｎｎｉｓ</v>
      </c>
      <c r="F35" s="385" t="s">
        <v>423</v>
      </c>
      <c r="G35" s="96"/>
      <c r="H35" s="87"/>
      <c r="I35" s="87"/>
      <c r="J35" s="101"/>
      <c r="K35" s="384">
        <v>36</v>
      </c>
      <c r="L35" s="384">
        <f>VLOOKUP(K35,'12BS'!$B$25:$E$60,2,0)</f>
        <v>3604705</v>
      </c>
      <c r="M35" s="384" t="str">
        <f>VLOOKUP(K35,'12BS'!$B$25:$E$60,3,0)</f>
        <v>水庭　褒斗生</v>
      </c>
      <c r="N35" s="385" t="s">
        <v>422</v>
      </c>
      <c r="O35" s="384" t="str">
        <f>VLOOKUP(K35,'12BS'!$B$25:$E$60,4,0)</f>
        <v>ＮＦＳＣ</v>
      </c>
      <c r="P35" s="385" t="s">
        <v>423</v>
      </c>
      <c r="Q35" s="96"/>
      <c r="R35" s="87"/>
      <c r="S35" s="150"/>
      <c r="T35" s="56"/>
    </row>
    <row r="36" spans="1:20">
      <c r="A36" s="384"/>
      <c r="B36" s="384"/>
      <c r="C36" s="384"/>
      <c r="D36" s="385"/>
      <c r="E36" s="400"/>
      <c r="F36" s="385"/>
      <c r="G36" s="87"/>
      <c r="H36" s="87"/>
      <c r="I36" s="87"/>
      <c r="J36" s="101"/>
      <c r="K36" s="384"/>
      <c r="L36" s="384"/>
      <c r="M36" s="384"/>
      <c r="N36" s="385"/>
      <c r="O36" s="384"/>
      <c r="P36" s="385"/>
      <c r="Q36" s="87"/>
      <c r="R36" s="87"/>
      <c r="S36" s="150"/>
      <c r="T36" s="56"/>
    </row>
    <row r="37" spans="1:20">
      <c r="A37" s="384">
        <v>17</v>
      </c>
      <c r="B37" s="384">
        <f>VLOOKUP(A37,'12BS'!$B$25:$E$60,2,0)</f>
        <v>3604698</v>
      </c>
      <c r="C37" s="384" t="str">
        <f>VLOOKUP(A37,'12BS'!$B$25:$E$60,3,0)</f>
        <v>中村　颯人</v>
      </c>
      <c r="D37" s="385" t="s">
        <v>422</v>
      </c>
      <c r="E37" s="384" t="str">
        <f>VLOOKUP(A37,'12BS'!$B$25:$E$60,4,0)</f>
        <v>エースTA</v>
      </c>
      <c r="F37" s="385" t="s">
        <v>423</v>
      </c>
      <c r="G37" s="87"/>
      <c r="H37" s="87"/>
      <c r="I37" s="87"/>
      <c r="J37" s="101"/>
    </row>
    <row r="38" spans="1:20">
      <c r="A38" s="384"/>
      <c r="B38" s="384"/>
      <c r="C38" s="384"/>
      <c r="D38" s="385"/>
      <c r="E38" s="384"/>
      <c r="F38" s="385"/>
      <c r="G38" s="94"/>
      <c r="H38" s="95"/>
      <c r="I38" s="87"/>
      <c r="J38" s="101"/>
    </row>
    <row r="39" spans="1:20">
      <c r="A39" s="384">
        <v>18</v>
      </c>
      <c r="B39" s="384">
        <f>VLOOKUP(A39,'12BS'!$B$25:$E$60,2,0)</f>
        <v>3604747</v>
      </c>
      <c r="C39" s="384" t="str">
        <f>VLOOKUP(A39,'12BS'!$B$25:$E$60,3,0)</f>
        <v>玉村　琉華</v>
      </c>
      <c r="D39" s="385" t="s">
        <v>422</v>
      </c>
      <c r="E39" s="384" t="str">
        <f>VLOOKUP(A39,'12BS'!$B$25:$E$60,4,0)</f>
        <v>大洗ビーチTC</v>
      </c>
      <c r="F39" s="385" t="s">
        <v>423</v>
      </c>
      <c r="G39" s="96"/>
      <c r="H39" s="94"/>
      <c r="I39" s="87"/>
      <c r="J39" s="101"/>
    </row>
    <row r="40" spans="1:20">
      <c r="A40" s="384"/>
      <c r="B40" s="384"/>
      <c r="C40" s="384"/>
      <c r="D40" s="385"/>
      <c r="E40" s="384"/>
      <c r="F40" s="385"/>
      <c r="G40" s="87"/>
      <c r="H40" s="97"/>
      <c r="I40" s="95"/>
      <c r="J40" s="397" t="s">
        <v>465</v>
      </c>
    </row>
    <row r="41" spans="1:20">
      <c r="A41" s="384">
        <v>19</v>
      </c>
      <c r="B41" s="384">
        <f>VLOOKUP(A41,'12BS'!$B$25:$E$60,2,0)</f>
        <v>3604764</v>
      </c>
      <c r="C41" s="384" t="str">
        <f>VLOOKUP(A41,'12BS'!$B$25:$E$60,3,0)</f>
        <v>高宮　虎太郎</v>
      </c>
      <c r="D41" s="385" t="s">
        <v>422</v>
      </c>
      <c r="E41" s="400" t="str">
        <f>VLOOKUP(A41,'12BS'!$B$25:$E$60,4,0)</f>
        <v>Ｆｕｎ ｔｏ Ｔｅｎｎｉｓ</v>
      </c>
      <c r="F41" s="385" t="s">
        <v>423</v>
      </c>
      <c r="G41" s="93"/>
      <c r="H41" s="97"/>
      <c r="I41" s="100"/>
      <c r="J41" s="397"/>
    </row>
    <row r="42" spans="1:20">
      <c r="A42" s="384"/>
      <c r="B42" s="384"/>
      <c r="C42" s="384"/>
      <c r="D42" s="385"/>
      <c r="E42" s="400"/>
      <c r="F42" s="385"/>
      <c r="G42" s="94"/>
      <c r="H42" s="98"/>
      <c r="I42" s="101"/>
      <c r="J42" s="101"/>
    </row>
    <row r="43" spans="1:20">
      <c r="A43" s="384">
        <v>20</v>
      </c>
      <c r="B43" s="384">
        <f>VLOOKUP(A43,'12BS'!$B$25:$E$60,2,0)</f>
        <v>3604746</v>
      </c>
      <c r="C43" s="384" t="str">
        <f>VLOOKUP(A43,'12BS'!$B$25:$E$60,3,0)</f>
        <v>平元　陽人</v>
      </c>
      <c r="D43" s="385" t="s">
        <v>422</v>
      </c>
      <c r="E43" s="384" t="str">
        <f>VLOOKUP(A43,'12BS'!$B$25:$E$60,4,0)</f>
        <v>マス・ガイアＴＣ</v>
      </c>
      <c r="F43" s="385" t="s">
        <v>423</v>
      </c>
      <c r="G43" s="96"/>
      <c r="H43" s="87"/>
      <c r="I43" s="150"/>
      <c r="J43" s="101"/>
    </row>
    <row r="44" spans="1:20">
      <c r="A44" s="384"/>
      <c r="B44" s="384"/>
      <c r="C44" s="384"/>
      <c r="D44" s="385"/>
      <c r="E44" s="384"/>
      <c r="F44" s="385"/>
      <c r="G44" s="87"/>
      <c r="H44" s="87"/>
      <c r="I44" s="150"/>
      <c r="J44" s="101"/>
    </row>
  </sheetData>
  <mergeCells count="224">
    <mergeCell ref="K35:K36"/>
    <mergeCell ref="L35:L36"/>
    <mergeCell ref="M35:M36"/>
    <mergeCell ref="N35:N36"/>
    <mergeCell ref="O35:O36"/>
    <mergeCell ref="P35:P36"/>
    <mergeCell ref="T32:T33"/>
    <mergeCell ref="K33:K34"/>
    <mergeCell ref="L33:L34"/>
    <mergeCell ref="M33:M34"/>
    <mergeCell ref="N33:N34"/>
    <mergeCell ref="O33:O34"/>
    <mergeCell ref="P33:P34"/>
    <mergeCell ref="N29:N30"/>
    <mergeCell ref="O29:O30"/>
    <mergeCell ref="P29:P30"/>
    <mergeCell ref="K31:K32"/>
    <mergeCell ref="L31:L32"/>
    <mergeCell ref="M31:M32"/>
    <mergeCell ref="N31:N32"/>
    <mergeCell ref="O31:O32"/>
    <mergeCell ref="P31:P32"/>
    <mergeCell ref="K27:K28"/>
    <mergeCell ref="L27:L28"/>
    <mergeCell ref="M27:M28"/>
    <mergeCell ref="N27:N28"/>
    <mergeCell ref="O27:O28"/>
    <mergeCell ref="P27:P28"/>
    <mergeCell ref="T24:T25"/>
    <mergeCell ref="K25:K26"/>
    <mergeCell ref="L25:L26"/>
    <mergeCell ref="M25:M26"/>
    <mergeCell ref="N25:N26"/>
    <mergeCell ref="O25:O26"/>
    <mergeCell ref="P25:P26"/>
    <mergeCell ref="K23:K24"/>
    <mergeCell ref="L23:L24"/>
    <mergeCell ref="M23:M24"/>
    <mergeCell ref="N23:N24"/>
    <mergeCell ref="O23:O24"/>
    <mergeCell ref="P23:P24"/>
    <mergeCell ref="N21:N22"/>
    <mergeCell ref="O21:O22"/>
    <mergeCell ref="P21:P22"/>
    <mergeCell ref="K19:K20"/>
    <mergeCell ref="L19:L20"/>
    <mergeCell ref="M19:M20"/>
    <mergeCell ref="N19:N20"/>
    <mergeCell ref="O19:O20"/>
    <mergeCell ref="P19:P20"/>
    <mergeCell ref="T16:T17"/>
    <mergeCell ref="K17:K18"/>
    <mergeCell ref="L17:L18"/>
    <mergeCell ref="M17:M18"/>
    <mergeCell ref="N17:N18"/>
    <mergeCell ref="O17:O18"/>
    <mergeCell ref="P17:P18"/>
    <mergeCell ref="K15:K16"/>
    <mergeCell ref="L15:L16"/>
    <mergeCell ref="M15:M16"/>
    <mergeCell ref="N15:N16"/>
    <mergeCell ref="O15:O16"/>
    <mergeCell ref="P15:P16"/>
    <mergeCell ref="T8:T9"/>
    <mergeCell ref="K9:K10"/>
    <mergeCell ref="L9:L10"/>
    <mergeCell ref="M9:M10"/>
    <mergeCell ref="N9:N10"/>
    <mergeCell ref="O9:O10"/>
    <mergeCell ref="P9:P10"/>
    <mergeCell ref="K7:K8"/>
    <mergeCell ref="L7:L8"/>
    <mergeCell ref="M7:M8"/>
    <mergeCell ref="N7:N8"/>
    <mergeCell ref="O7:O8"/>
    <mergeCell ref="P7:P8"/>
    <mergeCell ref="K5:K6"/>
    <mergeCell ref="L5:L6"/>
    <mergeCell ref="M5:M6"/>
    <mergeCell ref="N5:N6"/>
    <mergeCell ref="O5:O6"/>
    <mergeCell ref="P5:P6"/>
    <mergeCell ref="K29:K30"/>
    <mergeCell ref="L29:L30"/>
    <mergeCell ref="M29:M30"/>
    <mergeCell ref="K13:K14"/>
    <mergeCell ref="L13:L14"/>
    <mergeCell ref="M13:M14"/>
    <mergeCell ref="N13:N14"/>
    <mergeCell ref="O13:O14"/>
    <mergeCell ref="P13:P14"/>
    <mergeCell ref="K11:K12"/>
    <mergeCell ref="L11:L12"/>
    <mergeCell ref="M11:M12"/>
    <mergeCell ref="N11:N12"/>
    <mergeCell ref="O11:O12"/>
    <mergeCell ref="P11:P12"/>
    <mergeCell ref="K21:K22"/>
    <mergeCell ref="L21:L22"/>
    <mergeCell ref="M21:M22"/>
    <mergeCell ref="A43:A44"/>
    <mergeCell ref="B43:B44"/>
    <mergeCell ref="C43:C44"/>
    <mergeCell ref="D43:D44"/>
    <mergeCell ref="E43:E44"/>
    <mergeCell ref="F43:F44"/>
    <mergeCell ref="J40:J41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J32:J33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I27:I30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J24:J25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J16:J17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F16"/>
    <mergeCell ref="I11:I14"/>
    <mergeCell ref="A13:A14"/>
    <mergeCell ref="B13:B14"/>
    <mergeCell ref="C13:C14"/>
    <mergeCell ref="D13:D14"/>
    <mergeCell ref="E13:E14"/>
    <mergeCell ref="F13:F14"/>
    <mergeCell ref="A11:A12"/>
    <mergeCell ref="B11:B12"/>
    <mergeCell ref="C11:C12"/>
    <mergeCell ref="D11:D12"/>
    <mergeCell ref="E11:E12"/>
    <mergeCell ref="F11:F12"/>
    <mergeCell ref="A3:E3"/>
    <mergeCell ref="A5:A6"/>
    <mergeCell ref="B5:B6"/>
    <mergeCell ref="C5:C6"/>
    <mergeCell ref="D5:D6"/>
    <mergeCell ref="E5:E6"/>
    <mergeCell ref="J8:J9"/>
    <mergeCell ref="A9:A10"/>
    <mergeCell ref="B9:B10"/>
    <mergeCell ref="C9:C10"/>
    <mergeCell ref="D9:D10"/>
    <mergeCell ref="E9:E10"/>
    <mergeCell ref="F9:F10"/>
    <mergeCell ref="F5:F6"/>
    <mergeCell ref="A7:A8"/>
    <mergeCell ref="B7:B8"/>
    <mergeCell ref="C7:C8"/>
    <mergeCell ref="D7:F8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/>
  </sheetViews>
  <sheetFormatPr defaultRowHeight="13.5"/>
  <cols>
    <col min="2" max="3" width="10.625" customWidth="1"/>
    <col min="4" max="5" width="8.625" customWidth="1"/>
    <col min="6" max="8" width="10.625" customWidth="1"/>
    <col min="9" max="10" width="11.625" customWidth="1"/>
    <col min="11" max="12" width="10.625" customWidth="1"/>
  </cols>
  <sheetData>
    <row r="1" spans="1:16" ht="14.25" thickBot="1">
      <c r="A1" s="207"/>
      <c r="B1" s="208">
        <v>42434</v>
      </c>
      <c r="C1" s="209">
        <v>42435</v>
      </c>
      <c r="D1" s="209">
        <v>42441</v>
      </c>
      <c r="E1" s="210">
        <v>42442</v>
      </c>
      <c r="F1" s="211">
        <v>42448</v>
      </c>
      <c r="G1" s="212">
        <v>42454</v>
      </c>
      <c r="H1" s="212">
        <v>42455</v>
      </c>
      <c r="I1" s="212">
        <v>42456</v>
      </c>
      <c r="J1" s="212">
        <v>42457</v>
      </c>
      <c r="K1" s="212">
        <v>42458</v>
      </c>
      <c r="L1" s="251">
        <v>42459</v>
      </c>
    </row>
    <row r="2" spans="1:16">
      <c r="A2" s="213" t="s">
        <v>565</v>
      </c>
      <c r="B2" s="214"/>
      <c r="C2" s="215" t="s">
        <v>566</v>
      </c>
      <c r="D2" s="215"/>
      <c r="E2" s="229" t="s">
        <v>567</v>
      </c>
      <c r="F2" s="229"/>
      <c r="G2" s="244"/>
      <c r="H2" s="244"/>
      <c r="I2" s="216"/>
      <c r="J2" s="229" t="s">
        <v>568</v>
      </c>
      <c r="K2" s="244" t="s">
        <v>569</v>
      </c>
      <c r="L2" s="252" t="s">
        <v>570</v>
      </c>
    </row>
    <row r="3" spans="1:16">
      <c r="A3" s="217" t="s">
        <v>571</v>
      </c>
      <c r="B3" s="218"/>
      <c r="C3" s="219" t="s">
        <v>566</v>
      </c>
      <c r="D3" s="220"/>
      <c r="E3" s="219" t="s">
        <v>567</v>
      </c>
      <c r="F3" s="220"/>
      <c r="G3" s="25"/>
      <c r="H3" s="25"/>
      <c r="I3" s="221"/>
      <c r="J3" s="219" t="s">
        <v>572</v>
      </c>
      <c r="K3" s="25" t="s">
        <v>573</v>
      </c>
      <c r="L3" s="253" t="s">
        <v>574</v>
      </c>
    </row>
    <row r="4" spans="1:16" ht="14.25" thickBot="1">
      <c r="A4" s="217" t="s">
        <v>575</v>
      </c>
      <c r="B4" s="218"/>
      <c r="C4" s="219"/>
      <c r="D4" s="220"/>
      <c r="E4" s="219"/>
      <c r="F4" s="220"/>
      <c r="G4" s="25"/>
      <c r="H4" s="25"/>
      <c r="I4" s="221"/>
      <c r="J4" s="219" t="s">
        <v>568</v>
      </c>
      <c r="K4" s="25" t="s">
        <v>576</v>
      </c>
      <c r="L4" s="253" t="s">
        <v>570</v>
      </c>
    </row>
    <row r="5" spans="1:16" ht="14.25" thickBot="1">
      <c r="A5" s="222" t="s">
        <v>577</v>
      </c>
      <c r="B5" s="223"/>
      <c r="C5" s="224"/>
      <c r="D5" s="225"/>
      <c r="E5" s="224"/>
      <c r="F5" s="225"/>
      <c r="G5" s="247"/>
      <c r="H5" s="247"/>
      <c r="I5" s="247"/>
      <c r="J5" s="224" t="s">
        <v>579</v>
      </c>
      <c r="K5" s="247" t="s">
        <v>573</v>
      </c>
      <c r="L5" s="254" t="s">
        <v>580</v>
      </c>
      <c r="M5" s="361" t="s">
        <v>613</v>
      </c>
      <c r="N5" s="362"/>
      <c r="O5" s="362"/>
      <c r="P5" s="262"/>
    </row>
    <row r="6" spans="1:16">
      <c r="A6" s="226" t="s">
        <v>581</v>
      </c>
      <c r="B6" s="227"/>
      <c r="C6" s="228" t="s">
        <v>566</v>
      </c>
      <c r="D6" s="229"/>
      <c r="E6" s="228" t="s">
        <v>567</v>
      </c>
      <c r="F6" s="229" t="s">
        <v>582</v>
      </c>
      <c r="G6" s="244" t="s">
        <v>576</v>
      </c>
      <c r="H6" s="244" t="s">
        <v>570</v>
      </c>
      <c r="I6" s="244"/>
      <c r="J6" s="244"/>
      <c r="K6" s="244"/>
      <c r="L6" s="255"/>
      <c r="M6" s="366" t="s">
        <v>615</v>
      </c>
      <c r="N6" s="367"/>
      <c r="O6" s="367"/>
      <c r="P6" s="368"/>
    </row>
    <row r="7" spans="1:16" ht="14.25" thickBot="1">
      <c r="A7" s="217" t="s">
        <v>583</v>
      </c>
      <c r="B7" s="218"/>
      <c r="C7" s="219"/>
      <c r="D7" s="220"/>
      <c r="E7" s="219" t="s">
        <v>567</v>
      </c>
      <c r="F7" s="219" t="s">
        <v>899</v>
      </c>
      <c r="G7" s="25" t="s">
        <v>573</v>
      </c>
      <c r="H7" s="25" t="s">
        <v>580</v>
      </c>
      <c r="I7" s="25"/>
      <c r="J7" s="25"/>
      <c r="K7" s="25"/>
      <c r="L7" s="253"/>
      <c r="M7" s="363" t="s">
        <v>614</v>
      </c>
      <c r="N7" s="364"/>
      <c r="O7" s="364"/>
      <c r="P7" s="365"/>
    </row>
    <row r="8" spans="1:16">
      <c r="A8" s="217" t="s">
        <v>585</v>
      </c>
      <c r="B8" s="218"/>
      <c r="C8" s="219"/>
      <c r="D8" s="220"/>
      <c r="E8" s="219"/>
      <c r="F8" s="219" t="s">
        <v>582</v>
      </c>
      <c r="G8" s="25" t="s">
        <v>576</v>
      </c>
      <c r="H8" s="25" t="s">
        <v>570</v>
      </c>
      <c r="I8" s="25"/>
      <c r="J8" s="25"/>
      <c r="K8" s="25"/>
      <c r="L8" s="253"/>
    </row>
    <row r="9" spans="1:16" ht="14.25" thickBot="1">
      <c r="A9" s="231" t="s">
        <v>586</v>
      </c>
      <c r="B9" s="232"/>
      <c r="C9" s="233"/>
      <c r="D9" s="234"/>
      <c r="E9" s="233"/>
      <c r="F9" s="233" t="s">
        <v>578</v>
      </c>
      <c r="G9" s="239" t="s">
        <v>573</v>
      </c>
      <c r="H9" s="239" t="s">
        <v>580</v>
      </c>
      <c r="I9" s="239"/>
      <c r="J9" s="239"/>
      <c r="K9" s="239"/>
      <c r="L9" s="256"/>
    </row>
    <row r="10" spans="1:16">
      <c r="A10" s="213" t="s">
        <v>587</v>
      </c>
      <c r="B10" s="214" t="s">
        <v>566</v>
      </c>
      <c r="C10" s="235"/>
      <c r="D10" s="215" t="s">
        <v>567</v>
      </c>
      <c r="E10" s="235"/>
      <c r="F10" s="235"/>
      <c r="G10" s="241" t="s">
        <v>582</v>
      </c>
      <c r="H10" s="241" t="s">
        <v>569</v>
      </c>
      <c r="I10" s="241" t="s">
        <v>570</v>
      </c>
      <c r="J10" s="241"/>
      <c r="K10" s="241"/>
      <c r="L10" s="252"/>
      <c r="M10" s="361" t="s">
        <v>901</v>
      </c>
      <c r="N10" s="362"/>
      <c r="O10" s="362"/>
      <c r="P10" s="353"/>
    </row>
    <row r="11" spans="1:16" ht="14.25" thickBot="1">
      <c r="A11" s="217" t="s">
        <v>589</v>
      </c>
      <c r="B11" s="230"/>
      <c r="C11" s="219"/>
      <c r="D11" s="219" t="s">
        <v>567</v>
      </c>
      <c r="E11" s="219"/>
      <c r="F11" s="219"/>
      <c r="G11" s="25" t="s">
        <v>590</v>
      </c>
      <c r="H11" s="25" t="s">
        <v>591</v>
      </c>
      <c r="I11" s="25" t="s">
        <v>592</v>
      </c>
      <c r="J11" s="25"/>
      <c r="K11" s="25"/>
      <c r="L11" s="253"/>
      <c r="M11" s="369" t="s">
        <v>900</v>
      </c>
      <c r="N11" s="370"/>
      <c r="O11" s="370"/>
      <c r="P11" s="352"/>
    </row>
    <row r="12" spans="1:16">
      <c r="A12" s="217" t="s">
        <v>593</v>
      </c>
      <c r="B12" s="230"/>
      <c r="C12" s="219"/>
      <c r="D12" s="219"/>
      <c r="E12" s="219"/>
      <c r="F12" s="25"/>
      <c r="G12" s="25" t="s">
        <v>582</v>
      </c>
      <c r="H12" s="25" t="s">
        <v>576</v>
      </c>
      <c r="I12" s="25" t="s">
        <v>570</v>
      </c>
      <c r="J12" s="25"/>
      <c r="K12" s="25"/>
      <c r="L12" s="253"/>
    </row>
    <row r="13" spans="1:16" ht="14.25" thickBot="1">
      <c r="A13" s="222" t="s">
        <v>594</v>
      </c>
      <c r="B13" s="236"/>
      <c r="C13" s="224"/>
      <c r="D13" s="224"/>
      <c r="E13" s="224"/>
      <c r="F13" s="247"/>
      <c r="G13" s="247" t="s">
        <v>595</v>
      </c>
      <c r="H13" s="247" t="s">
        <v>570</v>
      </c>
      <c r="I13" s="247"/>
      <c r="J13" s="247"/>
      <c r="K13" s="247"/>
      <c r="L13" s="254"/>
    </row>
    <row r="14" spans="1:16">
      <c r="A14" s="226" t="s">
        <v>596</v>
      </c>
      <c r="B14" s="237" t="s">
        <v>566</v>
      </c>
      <c r="C14" s="228"/>
      <c r="D14" s="228" t="s">
        <v>567</v>
      </c>
      <c r="E14" s="228"/>
      <c r="F14" s="244"/>
      <c r="G14" s="244"/>
      <c r="H14" s="244" t="s">
        <v>579</v>
      </c>
      <c r="I14" s="244" t="s">
        <v>597</v>
      </c>
      <c r="J14" s="244" t="s">
        <v>592</v>
      </c>
      <c r="K14" s="244"/>
      <c r="L14" s="255"/>
    </row>
    <row r="15" spans="1:16">
      <c r="A15" s="217" t="s">
        <v>598</v>
      </c>
      <c r="B15" s="217"/>
      <c r="C15" s="219"/>
      <c r="D15" s="25"/>
      <c r="E15" s="219"/>
      <c r="F15" s="25"/>
      <c r="G15" s="25"/>
      <c r="H15" s="25" t="s">
        <v>599</v>
      </c>
      <c r="I15" s="25" t="s">
        <v>600</v>
      </c>
      <c r="J15" s="25" t="s">
        <v>570</v>
      </c>
      <c r="K15" s="25"/>
      <c r="L15" s="253"/>
    </row>
    <row r="16" spans="1:16">
      <c r="A16" s="217" t="s">
        <v>602</v>
      </c>
      <c r="B16" s="217"/>
      <c r="C16" s="25"/>
      <c r="D16" s="25"/>
      <c r="E16" s="25"/>
      <c r="F16" s="25"/>
      <c r="G16" s="25"/>
      <c r="H16" s="25"/>
      <c r="I16" s="25" t="s">
        <v>582</v>
      </c>
      <c r="J16" s="25" t="s">
        <v>569</v>
      </c>
      <c r="K16" s="25" t="s">
        <v>570</v>
      </c>
      <c r="L16" s="253"/>
    </row>
    <row r="17" spans="1:12" ht="14.25" thickBot="1">
      <c r="A17" s="231" t="s">
        <v>604</v>
      </c>
      <c r="B17" s="231"/>
      <c r="C17" s="239"/>
      <c r="D17" s="239"/>
      <c r="E17" s="239"/>
      <c r="F17" s="239"/>
      <c r="G17" s="239"/>
      <c r="H17" s="239"/>
      <c r="I17" s="239" t="s">
        <v>584</v>
      </c>
      <c r="J17" s="239" t="s">
        <v>600</v>
      </c>
      <c r="K17" s="239" t="s">
        <v>570</v>
      </c>
      <c r="L17" s="256"/>
    </row>
    <row r="18" spans="1:12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</row>
    <row r="19" spans="1:12" ht="14.25" thickBot="1">
      <c r="A19" s="360" t="s">
        <v>605</v>
      </c>
      <c r="B19" s="360"/>
      <c r="C19" s="360"/>
      <c r="D19" s="360"/>
      <c r="E19" s="243"/>
      <c r="F19" s="243"/>
      <c r="G19" s="243"/>
      <c r="H19" s="243"/>
      <c r="I19" s="243"/>
      <c r="J19" s="243"/>
      <c r="K19" s="243"/>
      <c r="L19" s="243"/>
    </row>
    <row r="20" spans="1:12">
      <c r="A20" s="226" t="s">
        <v>606</v>
      </c>
      <c r="B20" s="244"/>
      <c r="C20" s="245">
        <v>0.36458333333333331</v>
      </c>
      <c r="D20" s="244"/>
      <c r="E20" s="244"/>
      <c r="F20" s="244"/>
      <c r="G20" s="244"/>
      <c r="H20" s="244"/>
      <c r="I20" s="244"/>
      <c r="J20" s="245">
        <v>0.36458333333333331</v>
      </c>
      <c r="K20" s="245">
        <v>0.36458333333333331</v>
      </c>
      <c r="L20" s="257">
        <v>0.36458333333333331</v>
      </c>
    </row>
    <row r="21" spans="1:12">
      <c r="A21" s="217" t="s">
        <v>607</v>
      </c>
      <c r="B21" s="25"/>
      <c r="C21" s="246">
        <v>0.5</v>
      </c>
      <c r="D21" s="25"/>
      <c r="E21" s="25"/>
      <c r="F21" s="25"/>
      <c r="G21" s="25"/>
      <c r="H21" s="25"/>
      <c r="I21" s="25"/>
      <c r="J21" s="246">
        <v>0.5</v>
      </c>
      <c r="K21" s="246">
        <v>0.45833333333333331</v>
      </c>
      <c r="L21" s="258">
        <v>0.45833333333333331</v>
      </c>
    </row>
    <row r="22" spans="1:12">
      <c r="A22" s="217" t="s">
        <v>608</v>
      </c>
      <c r="B22" s="25"/>
      <c r="C22" s="25"/>
      <c r="D22" s="25"/>
      <c r="E22" s="25"/>
      <c r="F22" s="25"/>
      <c r="G22" s="25"/>
      <c r="H22" s="25"/>
      <c r="I22" s="25"/>
      <c r="J22" s="246">
        <v>0.36458333333333331</v>
      </c>
      <c r="K22" s="246">
        <v>0.36458333333333331</v>
      </c>
      <c r="L22" s="258">
        <v>0.36458333333333331</v>
      </c>
    </row>
    <row r="23" spans="1:12" ht="14.25" thickBot="1">
      <c r="A23" s="222" t="s">
        <v>609</v>
      </c>
      <c r="B23" s="247"/>
      <c r="C23" s="247"/>
      <c r="D23" s="247"/>
      <c r="E23" s="247"/>
      <c r="F23" s="247"/>
      <c r="G23" s="247"/>
      <c r="H23" s="247"/>
      <c r="I23" s="247"/>
      <c r="J23" s="248">
        <v>0.5</v>
      </c>
      <c r="K23" s="248">
        <v>0.45833333333333331</v>
      </c>
      <c r="L23" s="259">
        <v>0.45833333333333331</v>
      </c>
    </row>
    <row r="24" spans="1:12">
      <c r="A24" s="226" t="s">
        <v>610</v>
      </c>
      <c r="B24" s="244"/>
      <c r="C24" s="245">
        <v>0.36458333333333331</v>
      </c>
      <c r="D24" s="244"/>
      <c r="E24" s="244"/>
      <c r="F24" s="245">
        <v>0.36458333333333331</v>
      </c>
      <c r="G24" s="245">
        <v>0.36458333333333331</v>
      </c>
      <c r="H24" s="245">
        <v>0.36458333333333331</v>
      </c>
      <c r="I24" s="244"/>
      <c r="J24" s="244"/>
      <c r="K24" s="244"/>
      <c r="L24" s="260"/>
    </row>
    <row r="25" spans="1:12">
      <c r="A25" s="217" t="s">
        <v>611</v>
      </c>
      <c r="B25" s="25"/>
      <c r="C25" s="246"/>
      <c r="D25" s="25"/>
      <c r="E25" s="25"/>
      <c r="F25" s="246">
        <v>0.5</v>
      </c>
      <c r="G25" s="246">
        <v>0.5</v>
      </c>
      <c r="H25" s="246">
        <v>0.5</v>
      </c>
      <c r="I25" s="25"/>
      <c r="J25" s="25"/>
      <c r="K25" s="25"/>
      <c r="L25" s="238"/>
    </row>
    <row r="26" spans="1:12">
      <c r="A26" s="217" t="s">
        <v>585</v>
      </c>
      <c r="B26" s="25"/>
      <c r="C26" s="25"/>
      <c r="D26" s="25"/>
      <c r="E26" s="25"/>
      <c r="F26" s="246">
        <v>0.36458333333333331</v>
      </c>
      <c r="G26" s="246">
        <v>0.36458333333333331</v>
      </c>
      <c r="H26" s="246">
        <v>0.36458333333333331</v>
      </c>
      <c r="I26" s="25"/>
      <c r="J26" s="25"/>
      <c r="K26" s="25"/>
      <c r="L26" s="238"/>
    </row>
    <row r="27" spans="1:12" ht="14.25" thickBot="1">
      <c r="A27" s="231" t="s">
        <v>586</v>
      </c>
      <c r="B27" s="239"/>
      <c r="C27" s="239"/>
      <c r="D27" s="239"/>
      <c r="E27" s="239"/>
      <c r="F27" s="249">
        <v>0.5</v>
      </c>
      <c r="G27" s="249">
        <v>0.5</v>
      </c>
      <c r="H27" s="249">
        <v>0.5</v>
      </c>
      <c r="I27" s="239"/>
      <c r="J27" s="239"/>
      <c r="K27" s="239"/>
      <c r="L27" s="240"/>
    </row>
    <row r="28" spans="1:12">
      <c r="A28" s="213" t="s">
        <v>612</v>
      </c>
      <c r="B28" s="250">
        <v>0.36458333333333331</v>
      </c>
      <c r="C28" s="241"/>
      <c r="D28" s="241"/>
      <c r="E28" s="241"/>
      <c r="F28" s="241"/>
      <c r="G28" s="245">
        <v>0.36458333333333331</v>
      </c>
      <c r="H28" s="250">
        <v>0.36458333333333331</v>
      </c>
      <c r="I28" s="250">
        <v>0.36458333333333331</v>
      </c>
      <c r="J28" s="241"/>
      <c r="K28" s="241"/>
      <c r="L28" s="242"/>
    </row>
    <row r="29" spans="1:12">
      <c r="A29" s="217" t="s">
        <v>588</v>
      </c>
      <c r="B29" s="246"/>
      <c r="C29" s="25"/>
      <c r="D29" s="25"/>
      <c r="E29" s="25"/>
      <c r="F29" s="25"/>
      <c r="G29" s="246">
        <v>0.5</v>
      </c>
      <c r="H29" s="246">
        <v>0.5</v>
      </c>
      <c r="I29" s="246">
        <v>0.45833333333333331</v>
      </c>
      <c r="J29" s="25"/>
      <c r="K29" s="25"/>
      <c r="L29" s="238"/>
    </row>
    <row r="30" spans="1:12">
      <c r="A30" s="217" t="s">
        <v>593</v>
      </c>
      <c r="B30" s="25"/>
      <c r="C30" s="25"/>
      <c r="D30" s="25"/>
      <c r="E30" s="25"/>
      <c r="F30" s="25"/>
      <c r="G30" s="246">
        <v>0.36458333333333331</v>
      </c>
      <c r="H30" s="246">
        <v>0.36458333333333331</v>
      </c>
      <c r="I30" s="246">
        <v>0.36458333333333331</v>
      </c>
      <c r="J30" s="25"/>
      <c r="K30" s="25"/>
      <c r="L30" s="238"/>
    </row>
    <row r="31" spans="1:12" ht="14.25" thickBot="1">
      <c r="A31" s="222" t="s">
        <v>594</v>
      </c>
      <c r="B31" s="247"/>
      <c r="C31" s="247"/>
      <c r="D31" s="247"/>
      <c r="E31" s="247"/>
      <c r="F31" s="247"/>
      <c r="G31" s="249">
        <v>0.5</v>
      </c>
      <c r="H31" s="248">
        <v>0.5</v>
      </c>
      <c r="I31" s="248">
        <v>0.45833333333333331</v>
      </c>
      <c r="J31" s="247"/>
      <c r="K31" s="247"/>
      <c r="L31" s="261"/>
    </row>
    <row r="32" spans="1:12">
      <c r="A32" s="226" t="s">
        <v>596</v>
      </c>
      <c r="B32" s="245">
        <v>0.36458333333333331</v>
      </c>
      <c r="C32" s="244"/>
      <c r="D32" s="244"/>
      <c r="E32" s="244"/>
      <c r="F32" s="244"/>
      <c r="G32" s="244"/>
      <c r="H32" s="245">
        <v>0.36458333333333331</v>
      </c>
      <c r="I32" s="245">
        <v>0.36458333333333331</v>
      </c>
      <c r="J32" s="245">
        <v>0.36458333333333331</v>
      </c>
      <c r="K32" s="244"/>
      <c r="L32" s="260"/>
    </row>
    <row r="33" spans="1:12">
      <c r="A33" s="217" t="s">
        <v>598</v>
      </c>
      <c r="B33" s="25"/>
      <c r="C33" s="25"/>
      <c r="D33" s="25"/>
      <c r="E33" s="25"/>
      <c r="F33" s="25"/>
      <c r="G33" s="25"/>
      <c r="H33" s="246">
        <v>0.5</v>
      </c>
      <c r="I33" s="246">
        <v>0.5</v>
      </c>
      <c r="J33" s="246">
        <v>0.41666666666666669</v>
      </c>
      <c r="K33" s="25"/>
      <c r="L33" s="238"/>
    </row>
    <row r="34" spans="1:12">
      <c r="A34" s="217" t="s">
        <v>601</v>
      </c>
      <c r="B34" s="25"/>
      <c r="C34" s="25"/>
      <c r="D34" s="25"/>
      <c r="E34" s="25"/>
      <c r="F34" s="25"/>
      <c r="G34" s="25"/>
      <c r="H34" s="246"/>
      <c r="I34" s="246">
        <v>0.36458333333333331</v>
      </c>
      <c r="J34" s="246">
        <v>0.36458333333333331</v>
      </c>
      <c r="K34" s="246">
        <v>0.36458333333333331</v>
      </c>
      <c r="L34" s="238"/>
    </row>
    <row r="35" spans="1:12" ht="14.25" thickBot="1">
      <c r="A35" s="231" t="s">
        <v>603</v>
      </c>
      <c r="B35" s="239"/>
      <c r="C35" s="239"/>
      <c r="D35" s="239"/>
      <c r="E35" s="239"/>
      <c r="F35" s="239"/>
      <c r="G35" s="239"/>
      <c r="H35" s="249"/>
      <c r="I35" s="249">
        <v>0.5</v>
      </c>
      <c r="J35" s="249">
        <v>0.41666666666666669</v>
      </c>
      <c r="K35" s="249">
        <v>0.5</v>
      </c>
      <c r="L35" s="240"/>
    </row>
  </sheetData>
  <mergeCells count="6">
    <mergeCell ref="A19:D19"/>
    <mergeCell ref="M5:O5"/>
    <mergeCell ref="M7:P7"/>
    <mergeCell ref="M6:P6"/>
    <mergeCell ref="M10:O10"/>
    <mergeCell ref="M11:O11"/>
  </mergeCells>
  <phoneticPr fontId="1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5.25" customWidth="1"/>
    <col min="5" max="5" width="19.62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434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VLOOKUP(A4,'12BS'!$B$2:$E$24,2,0)</f>
        <v>3604275</v>
      </c>
      <c r="C4" s="384" t="str">
        <f>VLOOKUP(A4,'12BS'!$B$2:$E$24,3,0)</f>
        <v>塚本　駿太</v>
      </c>
      <c r="D4" s="385" t="s">
        <v>422</v>
      </c>
      <c r="E4" s="384" t="str">
        <f>VLOOKUP(A4,'12BS'!$B$2:$E$24,4,0)</f>
        <v>神栖TI-Cube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/>
      <c r="C6" s="384" t="s">
        <v>524</v>
      </c>
      <c r="D6" s="385" t="s">
        <v>422</v>
      </c>
      <c r="E6" s="384"/>
      <c r="F6" s="385" t="s">
        <v>423</v>
      </c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5"/>
      <c r="E7" s="384"/>
      <c r="F7" s="385"/>
      <c r="G7" s="87"/>
      <c r="H7" s="97"/>
      <c r="I7" s="95"/>
      <c r="J7" s="87"/>
      <c r="K7" s="87"/>
      <c r="L7" s="87"/>
    </row>
    <row r="8" spans="1:12">
      <c r="A8" s="384">
        <v>3</v>
      </c>
      <c r="B8" s="384">
        <f>VLOOKUP(A8,'12BS'!$B$2:$E$24,2,0)</f>
        <v>3604729</v>
      </c>
      <c r="C8" s="384" t="str">
        <f>VLOOKUP(A8,'12BS'!$B$2:$E$24,3,0)</f>
        <v>早田　匡成</v>
      </c>
      <c r="D8" s="385" t="s">
        <v>422</v>
      </c>
      <c r="E8" s="384" t="str">
        <f>VLOOKUP(A8,'12BS'!$B$2:$E$24,4,0)</f>
        <v>CSJ</v>
      </c>
      <c r="F8" s="385" t="s">
        <v>423</v>
      </c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VLOOKUP(A10,'12BS'!$B$2:$E$24,2,0)</f>
        <v>3604620</v>
      </c>
      <c r="C10" s="384" t="str">
        <f>VLOOKUP(A10,'12BS'!$B$2:$E$24,3,0)</f>
        <v>三浦　侑也</v>
      </c>
      <c r="D10" s="385" t="s">
        <v>422</v>
      </c>
      <c r="E10" s="384" t="str">
        <f>VLOOKUP(A10,'12BS'!$B$2:$E$24,4,0)</f>
        <v>KCJTA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/>
      <c r="C12" s="384" t="s">
        <v>513</v>
      </c>
      <c r="D12" s="385" t="s">
        <v>422</v>
      </c>
      <c r="E12" s="384"/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/>
      <c r="C14" s="384" t="s">
        <v>507</v>
      </c>
      <c r="D14" s="385" t="s">
        <v>422</v>
      </c>
      <c r="E14" s="384"/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>
        <f>VLOOKUP(A16,'12BS'!$B$2:$E$24,2,0)</f>
        <v>3604717</v>
      </c>
      <c r="C16" s="384" t="str">
        <f>VLOOKUP(A16,'12BS'!$B$2:$E$24,3,0)</f>
        <v>蓮田大翔</v>
      </c>
      <c r="D16" s="385" t="s">
        <v>422</v>
      </c>
      <c r="E16" s="384" t="str">
        <f>VLOOKUP(A16,'12BS'!$B$2:$E$24,4,0)</f>
        <v>ＮＪＴＣ</v>
      </c>
      <c r="F16" s="385" t="s">
        <v>423</v>
      </c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5"/>
      <c r="E17" s="384"/>
      <c r="F17" s="385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VLOOKUP(A18,'12BS'!$B$2:$E$24,2,0)</f>
        <v>3604492</v>
      </c>
      <c r="C18" s="384" t="str">
        <f>VLOOKUP(A18,'12BS'!$B$2:$E$24,3,0)</f>
        <v>武部　湊</v>
      </c>
      <c r="D18" s="385" t="s">
        <v>422</v>
      </c>
      <c r="E18" s="384" t="str">
        <f>VLOOKUP(A18,'12BS'!$B$2:$E$24,4,0)</f>
        <v>CSJ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VLOOKUP(A20,'12BS'!$B$2:$E$24,2,0)</f>
        <v>3604573</v>
      </c>
      <c r="C20" s="384" t="str">
        <f>VLOOKUP(A20,'12BS'!$B$2:$E$24,3,0)</f>
        <v>海野　優輝</v>
      </c>
      <c r="D20" s="385" t="s">
        <v>422</v>
      </c>
      <c r="E20" s="384" t="str">
        <f>VLOOKUP(A20,'12BS'!$B$2:$E$24,4,0)</f>
        <v>CSJ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509</v>
      </c>
      <c r="D22" s="385" t="s">
        <v>422</v>
      </c>
      <c r="E22" s="384"/>
      <c r="F22" s="385" t="s">
        <v>423</v>
      </c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5"/>
      <c r="E23" s="384"/>
      <c r="F23" s="385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>
        <f>VLOOKUP(A24,'12BS'!$B$2:$E$24,2,0)</f>
        <v>3604666</v>
      </c>
      <c r="C24" s="384" t="str">
        <f>VLOOKUP(A24,'12BS'!$B$2:$E$24,3,0)</f>
        <v>近野　豪樹</v>
      </c>
      <c r="D24" s="385" t="s">
        <v>422</v>
      </c>
      <c r="E24" s="384" t="str">
        <f>VLOOKUP(A24,'12BS'!$B$2:$E$24,4,0)</f>
        <v>KCJTA</v>
      </c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VLOOKUP(A26,'12BS'!$B$2:$E$24,2,0)</f>
        <v>3604674</v>
      </c>
      <c r="C26" s="384" t="str">
        <f>VLOOKUP(A26,'12BS'!$B$2:$E$24,3,0)</f>
        <v>羽鳥　響</v>
      </c>
      <c r="D26" s="385" t="s">
        <v>422</v>
      </c>
      <c r="E26" s="384" t="str">
        <f>VLOOKUP(A26,'12BS'!$B$2:$E$24,4,0)</f>
        <v>CSJ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/>
      <c r="C28" s="384" t="s">
        <v>525</v>
      </c>
      <c r="D28" s="385" t="s">
        <v>422</v>
      </c>
      <c r="E28" s="384"/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/>
      <c r="C30" s="384" t="s">
        <v>515</v>
      </c>
      <c r="D30" s="385" t="s">
        <v>422</v>
      </c>
      <c r="E30" s="384"/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517</v>
      </c>
      <c r="D32" s="385" t="s">
        <v>422</v>
      </c>
      <c r="E32" s="384"/>
      <c r="F32" s="385" t="s">
        <v>423</v>
      </c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5"/>
      <c r="E33" s="384"/>
      <c r="F33" s="385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VLOOKUP(A34,'12BS'!$B$2:$E$24,2,0)</f>
        <v>3604569</v>
      </c>
      <c r="C34" s="384" t="str">
        <f>VLOOKUP(A34,'12BS'!$B$2:$E$24,3,0)</f>
        <v>川村　日冴</v>
      </c>
      <c r="D34" s="385" t="s">
        <v>422</v>
      </c>
      <c r="E34" s="400" t="str">
        <f>VLOOKUP(A34,'12BS'!$B$2:$E$24,4,0)</f>
        <v>Ｆｕｎ　ｔｏ　Ｔｅｎｎｉｓ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400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VLOOKUP(A36,'12BS'!$B$2:$E$24,2,0)</f>
        <v>3604619</v>
      </c>
      <c r="C36" s="384" t="str">
        <f>VLOOKUP(A36,'12BS'!$B$2:$E$24,3,0)</f>
        <v>田子　開翔</v>
      </c>
      <c r="D36" s="385" t="s">
        <v>422</v>
      </c>
      <c r="E36" s="384" t="str">
        <f>VLOOKUP(A36,'12BS'!$B$2:$E$24,4,0)</f>
        <v>KCJTA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>
        <f>VLOOKUP(A38,'12BS'!$B$2:$E$24,2,0)</f>
        <v>3604718</v>
      </c>
      <c r="C38" s="384" t="str">
        <f>VLOOKUP(A38,'12BS'!$B$2:$E$24,3,0)</f>
        <v>清原　駿介</v>
      </c>
      <c r="D38" s="385" t="s">
        <v>422</v>
      </c>
      <c r="E38" s="384" t="str">
        <f>VLOOKUP(A38,'12BS'!$B$2:$E$24,4,0)</f>
        <v>KCJTA</v>
      </c>
      <c r="F38" s="385" t="s">
        <v>423</v>
      </c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/>
      <c r="C40" s="384" t="s">
        <v>526</v>
      </c>
      <c r="D40" s="385" t="s">
        <v>422</v>
      </c>
      <c r="E40" s="384"/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>
        <f>VLOOKUP(A42,'12BS'!$B$2:$E$24,2,0)</f>
        <v>3604670</v>
      </c>
      <c r="C42" s="384" t="str">
        <f>VLOOKUP(A42,'12BS'!$B$2:$E$24,3,0)</f>
        <v>長谷川　拓</v>
      </c>
      <c r="D42" s="385" t="s">
        <v>422</v>
      </c>
      <c r="E42" s="384" t="str">
        <f>VLOOKUP(A42,'12BS'!$B$2:$E$24,4,0)</f>
        <v>ＮＪＴＣ</v>
      </c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VLOOKUP(A44,'12BS'!$B$2:$E$24,2,0)</f>
        <v>3604622</v>
      </c>
      <c r="C44" s="384" t="str">
        <f>VLOOKUP(A44,'12BS'!$B$2:$E$24,3,0)</f>
        <v>新井　晴也</v>
      </c>
      <c r="D44" s="385" t="s">
        <v>422</v>
      </c>
      <c r="E44" s="384" t="str">
        <f>VLOOKUP(A44,'12BS'!$B$2:$E$24,4,0)</f>
        <v>守谷ＴＣ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VLOOKUP(A46,'12BS'!$B$2:$E$24,2,0)</f>
        <v>3604665</v>
      </c>
      <c r="C46" s="384" t="str">
        <f>VLOOKUP(A46,'12BS'!$B$2:$E$24,3,0)</f>
        <v>樋上　祐貴</v>
      </c>
      <c r="D46" s="385" t="s">
        <v>422</v>
      </c>
      <c r="E46" s="384" t="str">
        <f>VLOOKUP(A46,'12BS'!$B$2:$E$24,4,0)</f>
        <v>CSJ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>
        <f>VLOOKUP(A48,'12BS'!$B$2:$E$24,2,0)</f>
        <v>3604643</v>
      </c>
      <c r="C48" s="384" t="str">
        <f>VLOOKUP(A48,'12BS'!$B$2:$E$24,3,0)</f>
        <v>児玉　啓太</v>
      </c>
      <c r="D48" s="385" t="s">
        <v>422</v>
      </c>
      <c r="E48" s="400" t="str">
        <f>VLOOKUP(A48,'12BS'!$B$2:$E$24,4,0)</f>
        <v>Ｆｕｎ　ｔｏ　Ｔｅｎｎｉｓ</v>
      </c>
      <c r="F48" s="385" t="s">
        <v>423</v>
      </c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5"/>
      <c r="E49" s="400"/>
      <c r="F49" s="385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VLOOKUP(A50,'12BS'!$B$2:$E$24,2,0)</f>
        <v>3604658</v>
      </c>
      <c r="C50" s="384" t="str">
        <f>VLOOKUP(A50,'12BS'!$B$2:$E$24,3,0)</f>
        <v>天木　絃人</v>
      </c>
      <c r="D50" s="385" t="s">
        <v>422</v>
      </c>
      <c r="E50" s="384" t="str">
        <f>VLOOKUP(A50,'12BS'!$B$2:$E$24,4,0)</f>
        <v>ＮＪＴＣ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VLOOKUP(A52,'12BS'!$B$2:$E$24,2,0)</f>
        <v>3604706</v>
      </c>
      <c r="C52" s="384" t="str">
        <f>VLOOKUP(A52,'12BS'!$B$2:$E$24,3,0)</f>
        <v>佐々木　智哉</v>
      </c>
      <c r="D52" s="385" t="s">
        <v>422</v>
      </c>
      <c r="E52" s="384" t="str">
        <f>VLOOKUP(A52,'12BS'!$B$2:$E$24,4,0)</f>
        <v>JAC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/>
      <c r="C54" s="384" t="s">
        <v>523</v>
      </c>
      <c r="D54" s="385" t="s">
        <v>422</v>
      </c>
      <c r="E54" s="384"/>
      <c r="F54" s="385" t="s">
        <v>423</v>
      </c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5"/>
      <c r="E55" s="384"/>
      <c r="F55" s="385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VLOOKUP(A56,'12BS'!$B$2:$E$24,2,0)</f>
        <v>3604668</v>
      </c>
      <c r="C56" s="384" t="str">
        <f>VLOOKUP(A56,'12BS'!$B$2:$E$24,3,0)</f>
        <v>齋藤　暖</v>
      </c>
      <c r="D56" s="385" t="s">
        <v>422</v>
      </c>
      <c r="E56" s="384" t="str">
        <f>VLOOKUP(A56,'12BS'!$B$2:$E$24,4,0)</f>
        <v>CSJ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VLOOKUP(A58,'12BS'!$B$2:$E$24,2,0)</f>
        <v>3604656</v>
      </c>
      <c r="C58" s="384" t="str">
        <f>VLOOKUP(A58,'12BS'!$B$2:$E$24,3,0)</f>
        <v>中沢　優里</v>
      </c>
      <c r="D58" s="385" t="s">
        <v>422</v>
      </c>
      <c r="E58" s="384" t="str">
        <f>VLOOKUP(A58,'12BS'!$B$2:$E$24,4,0)</f>
        <v>サンスポーツ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VLOOKUP(A60,'12BS'!$B$2:$E$24,2,0)</f>
        <v>3604660</v>
      </c>
      <c r="C60" s="384" t="str">
        <f>VLOOKUP(A60,'12BS'!$B$2:$E$24,3,0)</f>
        <v>飯島　琉人</v>
      </c>
      <c r="D60" s="385" t="s">
        <v>422</v>
      </c>
      <c r="E60" s="384" t="str">
        <f>VLOOKUP(A60,'12BS'!$B$2:$E$24,4,0)</f>
        <v>Asch T.A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>
        <f>VLOOKUP(A62,'12BS'!$B$2:$E$24,2,0)</f>
        <v>3604655</v>
      </c>
      <c r="C62" s="384" t="str">
        <f>VLOOKUP(A62,'12BS'!$B$2:$E$24,3,0)</f>
        <v>安孫子　桃季</v>
      </c>
      <c r="D62" s="385" t="s">
        <v>422</v>
      </c>
      <c r="E62" s="384" t="str">
        <f>VLOOKUP(A62,'12BS'!$B$2:$E$24,4,0)</f>
        <v>大洗ビーチTC</v>
      </c>
      <c r="F62" s="385" t="s">
        <v>423</v>
      </c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5"/>
      <c r="E63" s="384"/>
      <c r="F63" s="385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>
        <f>VLOOKUP(A64,'12BS'!$B$2:$E$24,2,0)</f>
        <v>3604632</v>
      </c>
      <c r="C64" s="384" t="str">
        <f>VLOOKUP(A64,'12BS'!$B$2:$E$24,3,0)</f>
        <v>遠藤　拓海</v>
      </c>
      <c r="D64" s="385" t="s">
        <v>422</v>
      </c>
      <c r="E64" s="384" t="str">
        <f>VLOOKUP(A64,'12BS'!$B$2:$E$24,4,0)</f>
        <v>サンスポーツ</v>
      </c>
      <c r="F64" s="385" t="s">
        <v>423</v>
      </c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5"/>
      <c r="E65" s="384"/>
      <c r="F65" s="385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VLOOKUP(A66,'12BS'!$B$2:$E$24,2,0)</f>
        <v>3604469</v>
      </c>
      <c r="C66" s="384" t="str">
        <f>VLOOKUP(A66,'12BS'!$B$2:$E$24,3,0)</f>
        <v>村山　春太</v>
      </c>
      <c r="D66" s="385" t="s">
        <v>422</v>
      </c>
      <c r="E66" s="384" t="str">
        <f>VLOOKUP(A66,'12BS'!$B$2:$E$24,4,0)</f>
        <v>ＮＪＴＣ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92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D22:D23"/>
    <mergeCell ref="E22:E23"/>
    <mergeCell ref="F22:F23"/>
    <mergeCell ref="A24:A25"/>
    <mergeCell ref="D24:D25"/>
    <mergeCell ref="E24:E25"/>
    <mergeCell ref="F24:F25"/>
    <mergeCell ref="B22:B23"/>
    <mergeCell ref="C22:C23"/>
    <mergeCell ref="B24:B25"/>
    <mergeCell ref="C24:C25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32:F33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D32:D33"/>
    <mergeCell ref="E32:E33"/>
    <mergeCell ref="B30:B31"/>
    <mergeCell ref="C30:C3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D48:D49"/>
    <mergeCell ref="E48:E49"/>
    <mergeCell ref="F48:F49"/>
    <mergeCell ref="B46:B47"/>
    <mergeCell ref="C46:C47"/>
    <mergeCell ref="B48:B49"/>
    <mergeCell ref="C48:C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D64:D65"/>
    <mergeCell ref="E64:E65"/>
    <mergeCell ref="F64:F65"/>
    <mergeCell ref="B64:B65"/>
    <mergeCell ref="C64:C65"/>
  </mergeCells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workbookViewId="0">
      <selection activeCell="G6" sqref="G6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 ht="14.25">
      <c r="A2" s="4">
        <v>1</v>
      </c>
      <c r="B2" s="4">
        <v>1</v>
      </c>
      <c r="C2" s="5">
        <v>3604469</v>
      </c>
      <c r="D2" s="6" t="s">
        <v>311</v>
      </c>
      <c r="E2" s="6" t="s">
        <v>303</v>
      </c>
      <c r="F2" s="27">
        <v>3604658</v>
      </c>
      <c r="G2" s="27" t="s">
        <v>312</v>
      </c>
      <c r="H2" s="27" t="s">
        <v>303</v>
      </c>
      <c r="I2">
        <v>59</v>
      </c>
      <c r="J2">
        <v>11</v>
      </c>
      <c r="K2">
        <f t="shared" ref="K2:K11" si="0">SUM(I2:J2)</f>
        <v>70</v>
      </c>
    </row>
    <row r="3" spans="1:11">
      <c r="A3" s="4">
        <v>2</v>
      </c>
      <c r="B3" s="4">
        <v>16</v>
      </c>
      <c r="C3" s="12">
        <v>3604573</v>
      </c>
      <c r="D3" s="4" t="s">
        <v>270</v>
      </c>
      <c r="E3" s="14" t="s">
        <v>278</v>
      </c>
      <c r="F3" s="4">
        <v>3604492</v>
      </c>
      <c r="G3" s="4" t="s">
        <v>275</v>
      </c>
      <c r="H3" s="14" t="s">
        <v>251</v>
      </c>
      <c r="I3">
        <v>0</v>
      </c>
      <c r="J3">
        <v>50.9</v>
      </c>
      <c r="K3">
        <f t="shared" si="0"/>
        <v>50.9</v>
      </c>
    </row>
    <row r="4" spans="1:11">
      <c r="A4" s="4">
        <v>3</v>
      </c>
      <c r="B4" s="4">
        <v>4</v>
      </c>
      <c r="C4" s="4">
        <v>3604668</v>
      </c>
      <c r="D4" s="4" t="s">
        <v>268</v>
      </c>
      <c r="E4" s="14" t="s">
        <v>251</v>
      </c>
      <c r="F4" s="4">
        <v>3604754</v>
      </c>
      <c r="G4" s="4" t="s">
        <v>540</v>
      </c>
      <c r="H4" s="14" t="s">
        <v>278</v>
      </c>
      <c r="I4">
        <v>18</v>
      </c>
      <c r="J4">
        <v>18</v>
      </c>
      <c r="K4">
        <f t="shared" si="0"/>
        <v>36</v>
      </c>
    </row>
    <row r="5" spans="1:11">
      <c r="A5" s="4">
        <v>4</v>
      </c>
      <c r="B5" s="4">
        <v>9</v>
      </c>
      <c r="C5" s="13">
        <v>3604655</v>
      </c>
      <c r="D5" s="4" t="s">
        <v>211</v>
      </c>
      <c r="E5" s="4" t="s">
        <v>195</v>
      </c>
      <c r="F5" s="6">
        <v>3604698</v>
      </c>
      <c r="G5" s="6" t="s">
        <v>545</v>
      </c>
      <c r="H5" s="6" t="s">
        <v>120</v>
      </c>
      <c r="I5">
        <v>14</v>
      </c>
      <c r="J5">
        <v>0</v>
      </c>
      <c r="K5">
        <f t="shared" si="0"/>
        <v>14</v>
      </c>
    </row>
    <row r="6" spans="1:11">
      <c r="A6" s="4">
        <v>5</v>
      </c>
      <c r="B6" s="4">
        <v>10</v>
      </c>
      <c r="C6" s="24">
        <v>3604669</v>
      </c>
      <c r="D6" s="25" t="s">
        <v>405</v>
      </c>
      <c r="E6" s="26" t="str">
        <f>IF([12]確認書!$H$4="","",IF(D6="","",[12]確認書!$H$4))</f>
        <v>T-1インドアTS</v>
      </c>
      <c r="F6" s="24">
        <v>3604772</v>
      </c>
      <c r="G6" s="25" t="s">
        <v>406</v>
      </c>
      <c r="H6" s="26" t="str">
        <f>IF([12]確認書!$H$4="","",IF(G6="","",[12]確認書!$H$4))</f>
        <v>T-1インドアTS</v>
      </c>
      <c r="I6">
        <v>14</v>
      </c>
      <c r="J6">
        <v>0</v>
      </c>
      <c r="K6">
        <f t="shared" si="0"/>
        <v>14</v>
      </c>
    </row>
    <row r="7" spans="1:11">
      <c r="A7" s="4">
        <v>6</v>
      </c>
      <c r="B7" s="4">
        <v>8</v>
      </c>
      <c r="C7" s="12">
        <v>3604632</v>
      </c>
      <c r="D7" s="4" t="s">
        <v>172</v>
      </c>
      <c r="E7" s="14" t="str">
        <f>IF([6]確認書!$H$4="","",IF(D7="","",[6]確認書!$H$4))</f>
        <v>サンスポーツ</v>
      </c>
      <c r="F7" s="12">
        <v>360706</v>
      </c>
      <c r="G7" s="4" t="s">
        <v>175</v>
      </c>
      <c r="H7" s="14" t="s">
        <v>176</v>
      </c>
      <c r="I7">
        <v>8.9</v>
      </c>
      <c r="J7">
        <v>0</v>
      </c>
      <c r="K7">
        <f t="shared" si="0"/>
        <v>8.9</v>
      </c>
    </row>
    <row r="8" spans="1:11">
      <c r="A8" s="4">
        <v>7</v>
      </c>
      <c r="B8" s="4">
        <v>12</v>
      </c>
      <c r="C8" s="7">
        <v>3604619</v>
      </c>
      <c r="D8" s="4" t="s">
        <v>67</v>
      </c>
      <c r="E8" s="4" t="s">
        <v>35</v>
      </c>
      <c r="F8" s="4">
        <v>3604620</v>
      </c>
      <c r="G8" s="9" t="s">
        <v>63</v>
      </c>
      <c r="H8" s="10" t="s">
        <v>35</v>
      </c>
      <c r="I8">
        <v>0</v>
      </c>
      <c r="J8">
        <v>0</v>
      </c>
      <c r="K8">
        <f t="shared" si="0"/>
        <v>0</v>
      </c>
    </row>
    <row r="9" spans="1:11">
      <c r="A9" s="4">
        <v>8</v>
      </c>
      <c r="B9" s="4">
        <v>13</v>
      </c>
      <c r="C9" s="12">
        <v>3604569</v>
      </c>
      <c r="D9" s="4" t="s">
        <v>25</v>
      </c>
      <c r="E9" s="11" t="str">
        <f>IF([22]確認書!$H$4="","",IF(C9="","",[22]確認書!$H$4))</f>
        <v>Ｆｕｎ　ｔｏ　Ｔｅｎｎｉｓ</v>
      </c>
      <c r="F9" s="12">
        <v>3604643</v>
      </c>
      <c r="G9" s="4" t="s">
        <v>26</v>
      </c>
      <c r="H9" s="11" t="str">
        <f>IF([22]確認書!$H$4="","",IF(F9="","",[22]確認書!$H$4))</f>
        <v>Ｆｕｎ　ｔｏ　Ｔｅｎｎｉｓ</v>
      </c>
      <c r="I9">
        <v>0</v>
      </c>
      <c r="J9">
        <v>0</v>
      </c>
      <c r="K9">
        <f t="shared" si="0"/>
        <v>0</v>
      </c>
    </row>
    <row r="10" spans="1:11">
      <c r="A10" s="4">
        <v>9</v>
      </c>
      <c r="B10" s="4">
        <v>5</v>
      </c>
      <c r="C10" s="7">
        <v>3604666</v>
      </c>
      <c r="D10" s="4" t="s">
        <v>55</v>
      </c>
      <c r="E10" s="4" t="s">
        <v>66</v>
      </c>
      <c r="F10" s="6">
        <v>3604731</v>
      </c>
      <c r="G10" s="6" t="s">
        <v>58</v>
      </c>
      <c r="H10" s="6" t="s">
        <v>35</v>
      </c>
      <c r="I10">
        <v>0</v>
      </c>
      <c r="J10">
        <v>0</v>
      </c>
      <c r="K10">
        <f t="shared" si="0"/>
        <v>0</v>
      </c>
    </row>
    <row r="11" spans="1:11">
      <c r="A11" s="4">
        <v>10</v>
      </c>
      <c r="B11" s="4">
        <v>7</v>
      </c>
      <c r="C11" s="29">
        <v>3604705</v>
      </c>
      <c r="D11" s="28" t="s">
        <v>129</v>
      </c>
      <c r="E11" s="30" t="str">
        <f>IF([34]確認書!$H$4="","",IF(D11="","",[34]確認書!$H$4))</f>
        <v>ＮＦＳＣ</v>
      </c>
      <c r="F11" s="28">
        <v>3604795</v>
      </c>
      <c r="G11" s="28" t="s">
        <v>322</v>
      </c>
      <c r="H11" s="28" t="s">
        <v>126</v>
      </c>
      <c r="I11">
        <v>0</v>
      </c>
      <c r="J11">
        <v>0</v>
      </c>
      <c r="K11">
        <f t="shared" si="0"/>
        <v>0</v>
      </c>
    </row>
    <row r="12" spans="1:11">
      <c r="A12" s="4">
        <v>11</v>
      </c>
      <c r="B12" s="152">
        <v>2</v>
      </c>
      <c r="C12" s="152" t="s">
        <v>488</v>
      </c>
      <c r="D12" s="152"/>
      <c r="E12" s="152"/>
      <c r="F12" s="152"/>
      <c r="G12" s="152"/>
      <c r="H12" s="152"/>
    </row>
    <row r="13" spans="1:11">
      <c r="A13" s="4">
        <v>12</v>
      </c>
      <c r="B13" s="152">
        <v>15</v>
      </c>
      <c r="C13" s="152" t="s">
        <v>488</v>
      </c>
      <c r="D13" s="152"/>
      <c r="E13" s="152"/>
      <c r="F13" s="152"/>
      <c r="G13" s="152"/>
      <c r="H13" s="152"/>
    </row>
    <row r="14" spans="1:11">
      <c r="A14" s="4">
        <v>13</v>
      </c>
      <c r="B14" s="152">
        <v>6</v>
      </c>
      <c r="C14" s="152" t="s">
        <v>488</v>
      </c>
      <c r="D14" s="152"/>
      <c r="E14" s="152"/>
      <c r="F14" s="152"/>
      <c r="G14" s="152"/>
      <c r="H14" s="152"/>
    </row>
    <row r="15" spans="1:11">
      <c r="A15" s="4">
        <v>14</v>
      </c>
      <c r="B15" s="152">
        <v>11</v>
      </c>
      <c r="C15" s="152" t="s">
        <v>488</v>
      </c>
      <c r="D15" s="152"/>
      <c r="E15" s="152"/>
      <c r="F15" s="152"/>
      <c r="G15" s="152"/>
      <c r="H15" s="152"/>
    </row>
    <row r="16" spans="1:11">
      <c r="A16" s="4">
        <v>15</v>
      </c>
      <c r="B16" s="152">
        <v>3</v>
      </c>
      <c r="C16" s="152" t="s">
        <v>488</v>
      </c>
      <c r="D16" s="152"/>
      <c r="E16" s="152"/>
      <c r="F16" s="152"/>
      <c r="G16" s="152"/>
      <c r="H16" s="152"/>
    </row>
    <row r="17" spans="1:8">
      <c r="A17" s="4">
        <v>16</v>
      </c>
      <c r="B17" s="152">
        <v>14</v>
      </c>
      <c r="C17" s="152" t="s">
        <v>488</v>
      </c>
      <c r="D17" s="152"/>
      <c r="E17" s="152"/>
      <c r="F17" s="152"/>
      <c r="G17" s="152"/>
      <c r="H17" s="152"/>
    </row>
  </sheetData>
  <sortState ref="A3:K11">
    <sortCondition descending="1" ref="K2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8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75" customWidth="1"/>
    <col min="4" max="4" width="5.75" customWidth="1"/>
    <col min="5" max="5" width="19.375" customWidth="1"/>
  </cols>
  <sheetData>
    <row r="1" spans="1:11" ht="14.25">
      <c r="A1" s="84" t="s">
        <v>436</v>
      </c>
      <c r="B1" s="102"/>
      <c r="C1" s="103"/>
      <c r="D1" s="103"/>
      <c r="E1" s="103"/>
      <c r="F1" s="86"/>
      <c r="G1" s="104"/>
      <c r="H1" s="104"/>
      <c r="I1" s="104"/>
      <c r="J1" s="104"/>
      <c r="K1" s="104"/>
    </row>
    <row r="2" spans="1:11" ht="14.25">
      <c r="A2" s="84" t="s">
        <v>433</v>
      </c>
      <c r="B2" s="102"/>
      <c r="C2" s="103"/>
      <c r="D2" s="103"/>
      <c r="E2" s="103"/>
      <c r="F2" s="87"/>
      <c r="G2" s="104"/>
      <c r="H2" s="104"/>
      <c r="I2" s="104"/>
      <c r="J2" s="104"/>
      <c r="K2" s="104"/>
    </row>
    <row r="3" spans="1:11">
      <c r="A3" s="87"/>
      <c r="B3" s="89"/>
      <c r="C3" s="87"/>
      <c r="D3" s="87"/>
      <c r="E3" s="87"/>
      <c r="F3" s="87"/>
      <c r="G3" s="90">
        <v>1</v>
      </c>
      <c r="H3" s="91" t="s">
        <v>426</v>
      </c>
      <c r="I3" s="91" t="s">
        <v>427</v>
      </c>
      <c r="J3" s="92" t="s">
        <v>428</v>
      </c>
      <c r="K3" s="92" t="s">
        <v>429</v>
      </c>
    </row>
    <row r="4" spans="1:11">
      <c r="A4" s="396">
        <v>1</v>
      </c>
      <c r="B4" s="390">
        <f>VLOOKUP(A4,'12BD'!$B$2:$H$11,2,0)</f>
        <v>3604469</v>
      </c>
      <c r="C4" s="390" t="str">
        <f>VLOOKUP(A4,'12BD'!$B$2:$H$11,3,0)</f>
        <v>村山　春太</v>
      </c>
      <c r="D4" s="391" t="s">
        <v>422</v>
      </c>
      <c r="E4" s="390" t="str">
        <f>VLOOKUP(A4,'12BD'!$B$2:$H$11,4,0)</f>
        <v>ＮＪＴＣ</v>
      </c>
      <c r="F4" s="392" t="s">
        <v>423</v>
      </c>
      <c r="G4" s="105"/>
      <c r="H4" s="105"/>
      <c r="I4" s="104"/>
      <c r="J4" s="104"/>
      <c r="K4" s="104"/>
    </row>
    <row r="5" spans="1:11">
      <c r="A5" s="396"/>
      <c r="B5" s="390"/>
      <c r="C5" s="390"/>
      <c r="D5" s="391"/>
      <c r="E5" s="390"/>
      <c r="F5" s="392"/>
      <c r="G5" s="105"/>
      <c r="H5" s="105"/>
      <c r="I5" s="104"/>
      <c r="J5" s="104"/>
      <c r="K5" s="104"/>
    </row>
    <row r="6" spans="1:11">
      <c r="A6" s="396"/>
      <c r="B6" s="393">
        <f>VLOOKUP(A4,'12BD'!$B$2:$H$11,5,0)</f>
        <v>3604658</v>
      </c>
      <c r="C6" s="393" t="str">
        <f>VLOOKUP(A4,'12BD'!$B$2:$H$11,6,0)</f>
        <v>天木　絃人</v>
      </c>
      <c r="D6" s="394" t="s">
        <v>422</v>
      </c>
      <c r="E6" s="393" t="str">
        <f>VLOOKUP(A4,'12BD'!$B$2:$H$11,7,0)</f>
        <v>ＮＪＴＣ</v>
      </c>
      <c r="F6" s="395" t="s">
        <v>423</v>
      </c>
      <c r="G6" s="106"/>
      <c r="H6" s="105"/>
      <c r="I6" s="104"/>
      <c r="J6" s="104"/>
      <c r="K6" s="104"/>
    </row>
    <row r="7" spans="1:11">
      <c r="A7" s="396"/>
      <c r="B7" s="393"/>
      <c r="C7" s="393"/>
      <c r="D7" s="394"/>
      <c r="E7" s="393"/>
      <c r="F7" s="395"/>
      <c r="G7" s="107"/>
      <c r="H7" s="108"/>
      <c r="I7" s="104"/>
      <c r="J7" s="104"/>
      <c r="K7" s="104"/>
    </row>
    <row r="8" spans="1:11" ht="13.5" customHeight="1">
      <c r="A8" s="396">
        <v>2</v>
      </c>
      <c r="B8" s="389"/>
      <c r="C8" s="389" t="s">
        <v>529</v>
      </c>
      <c r="D8" s="391"/>
      <c r="E8" s="391"/>
      <c r="F8" s="391"/>
      <c r="G8" s="107"/>
      <c r="H8" s="106"/>
      <c r="I8" s="104"/>
      <c r="J8" s="104"/>
      <c r="K8" s="104"/>
    </row>
    <row r="9" spans="1:11" ht="13.5" customHeight="1">
      <c r="A9" s="396"/>
      <c r="B9" s="389"/>
      <c r="C9" s="389"/>
      <c r="D9" s="391"/>
      <c r="E9" s="391"/>
      <c r="F9" s="391"/>
      <c r="G9" s="109"/>
      <c r="H9" s="107"/>
      <c r="I9" s="104"/>
      <c r="J9" s="104"/>
      <c r="K9" s="104"/>
    </row>
    <row r="10" spans="1:11" ht="13.5" customHeight="1">
      <c r="A10" s="396"/>
      <c r="B10" s="389"/>
      <c r="C10" s="389"/>
      <c r="D10" s="391"/>
      <c r="E10" s="391"/>
      <c r="F10" s="391"/>
      <c r="G10" s="105"/>
      <c r="H10" s="107"/>
      <c r="I10" s="104"/>
      <c r="J10" s="104"/>
      <c r="K10" s="104"/>
    </row>
    <row r="11" spans="1:11" ht="13.5" customHeight="1">
      <c r="A11" s="396"/>
      <c r="B11" s="389"/>
      <c r="C11" s="389"/>
      <c r="D11" s="391"/>
      <c r="E11" s="391"/>
      <c r="F11" s="391"/>
      <c r="G11" s="105"/>
      <c r="H11" s="107"/>
      <c r="I11" s="110"/>
      <c r="J11" s="104"/>
      <c r="K11" s="104"/>
    </row>
    <row r="12" spans="1:11" ht="13.5" customHeight="1">
      <c r="A12" s="396">
        <v>3</v>
      </c>
      <c r="B12" s="389"/>
      <c r="C12" s="389" t="s">
        <v>529</v>
      </c>
      <c r="D12" s="391"/>
      <c r="E12" s="391"/>
      <c r="F12" s="391"/>
      <c r="G12" s="105"/>
      <c r="H12" s="107"/>
      <c r="I12" s="111"/>
      <c r="J12" s="104"/>
      <c r="K12" s="104"/>
    </row>
    <row r="13" spans="1:11" ht="13.5" customHeight="1">
      <c r="A13" s="396"/>
      <c r="B13" s="389"/>
      <c r="C13" s="389"/>
      <c r="D13" s="391"/>
      <c r="E13" s="391"/>
      <c r="F13" s="391"/>
      <c r="G13" s="108"/>
      <c r="H13" s="107"/>
      <c r="I13" s="112"/>
      <c r="J13" s="104"/>
      <c r="K13" s="104"/>
    </row>
    <row r="14" spans="1:11" ht="13.5" customHeight="1">
      <c r="A14" s="396"/>
      <c r="B14" s="389"/>
      <c r="C14" s="389"/>
      <c r="D14" s="391"/>
      <c r="E14" s="391"/>
      <c r="F14" s="391"/>
      <c r="G14" s="106"/>
      <c r="H14" s="113"/>
      <c r="I14" s="112"/>
      <c r="J14" s="104"/>
      <c r="K14" s="104"/>
    </row>
    <row r="15" spans="1:11" ht="13.5" customHeight="1">
      <c r="A15" s="396"/>
      <c r="B15" s="389"/>
      <c r="C15" s="389"/>
      <c r="D15" s="391"/>
      <c r="E15" s="391"/>
      <c r="F15" s="391"/>
      <c r="G15" s="107"/>
      <c r="H15" s="114"/>
      <c r="I15" s="112"/>
      <c r="J15" s="104"/>
      <c r="K15" s="104"/>
    </row>
    <row r="16" spans="1:11" ht="13.5" customHeight="1">
      <c r="A16" s="396">
        <v>4</v>
      </c>
      <c r="B16" s="390">
        <f>VLOOKUP(A16,'12BD'!$B$2:$H$11,2,0)</f>
        <v>3604668</v>
      </c>
      <c r="C16" s="390" t="str">
        <f>VLOOKUP(A16,'12BD'!$B$2:$H$11,3,0)</f>
        <v>齋藤　暖</v>
      </c>
      <c r="D16" s="391" t="s">
        <v>422</v>
      </c>
      <c r="E16" s="390" t="str">
        <f>VLOOKUP(A16,'12BD'!$B$2:$H$11,4,0)</f>
        <v>CSJ</v>
      </c>
      <c r="F16" s="392" t="s">
        <v>423</v>
      </c>
      <c r="G16" s="107"/>
      <c r="H16" s="105"/>
      <c r="I16" s="112"/>
      <c r="J16" s="104"/>
      <c r="K16" s="104"/>
    </row>
    <row r="17" spans="1:11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  <c r="K17" s="104"/>
    </row>
    <row r="18" spans="1:11" ht="13.5" customHeight="1">
      <c r="A18" s="396"/>
      <c r="B18" s="393">
        <f>VLOOKUP(A16,'12BD'!$B$2:$H$11,5,0)</f>
        <v>3604754</v>
      </c>
      <c r="C18" s="393" t="str">
        <f>VLOOKUP(A16,'12BD'!$B$2:$H$11,6,0)</f>
        <v>大塚　海里</v>
      </c>
      <c r="D18" s="394" t="s">
        <v>422</v>
      </c>
      <c r="E18" s="393" t="str">
        <f>VLOOKUP(A16,'12BD'!$B$2:$H$11,7,0)</f>
        <v>CSJ</v>
      </c>
      <c r="F18" s="395" t="s">
        <v>423</v>
      </c>
      <c r="G18" s="105"/>
      <c r="H18" s="105"/>
      <c r="I18" s="112"/>
      <c r="J18" s="104"/>
      <c r="K18" s="104"/>
    </row>
    <row r="19" spans="1:11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  <c r="K19" s="104"/>
    </row>
    <row r="20" spans="1:11" ht="13.5" customHeight="1">
      <c r="A20" s="396">
        <v>5</v>
      </c>
      <c r="B20" s="390">
        <f>VLOOKUP(A20,'12BD'!$B$2:$H$11,2,0)</f>
        <v>3604666</v>
      </c>
      <c r="C20" s="390" t="str">
        <f>VLOOKUP(A20,'12BD'!$B$2:$H$11,3,0)</f>
        <v>近野　豪樹</v>
      </c>
      <c r="D20" s="391" t="s">
        <v>422</v>
      </c>
      <c r="E20" s="390" t="str">
        <f>VLOOKUP(A20,'12BD'!$B$2:$H$11,4,0)</f>
        <v>KCJTA</v>
      </c>
      <c r="F20" s="392" t="s">
        <v>423</v>
      </c>
      <c r="G20" s="105"/>
      <c r="H20" s="105"/>
      <c r="I20" s="112"/>
      <c r="J20" s="111"/>
      <c r="K20" s="104"/>
    </row>
    <row r="21" spans="1:11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12"/>
      <c r="K21" s="104"/>
    </row>
    <row r="22" spans="1:11" ht="13.5" customHeight="1">
      <c r="A22" s="396"/>
      <c r="B22" s="393">
        <f>VLOOKUP(A20,'12BD'!$B$2:$H$11,5,0)</f>
        <v>3604731</v>
      </c>
      <c r="C22" s="393" t="str">
        <f>VLOOKUP(A20,'12BD'!$B$2:$H$11,6,0)</f>
        <v>鈴木　健人</v>
      </c>
      <c r="D22" s="394" t="s">
        <v>422</v>
      </c>
      <c r="E22" s="393" t="str">
        <f>VLOOKUP(A20,'12BD'!$B$2:$H$11,7,0)</f>
        <v>KCJTA</v>
      </c>
      <c r="F22" s="395" t="s">
        <v>423</v>
      </c>
      <c r="G22" s="106"/>
      <c r="H22" s="105"/>
      <c r="I22" s="112"/>
      <c r="J22" s="112"/>
      <c r="K22" s="104"/>
    </row>
    <row r="23" spans="1:11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12"/>
      <c r="K23" s="104"/>
    </row>
    <row r="24" spans="1:11" ht="13.5" customHeight="1">
      <c r="A24" s="396">
        <v>6</v>
      </c>
      <c r="B24" s="389"/>
      <c r="C24" s="389" t="s">
        <v>529</v>
      </c>
      <c r="D24" s="391"/>
      <c r="E24" s="391"/>
      <c r="F24" s="391"/>
      <c r="G24" s="107"/>
      <c r="H24" s="106"/>
      <c r="I24" s="112"/>
      <c r="J24" s="112"/>
      <c r="K24" s="104"/>
    </row>
    <row r="25" spans="1:11" ht="13.5" customHeight="1">
      <c r="A25" s="396"/>
      <c r="B25" s="389"/>
      <c r="C25" s="389"/>
      <c r="D25" s="391"/>
      <c r="E25" s="391"/>
      <c r="F25" s="391"/>
      <c r="G25" s="109"/>
      <c r="H25" s="107"/>
      <c r="I25" s="112"/>
      <c r="J25" s="112"/>
      <c r="K25" s="104"/>
    </row>
    <row r="26" spans="1:11" ht="13.5" customHeight="1">
      <c r="A26" s="396"/>
      <c r="B26" s="389"/>
      <c r="C26" s="389"/>
      <c r="D26" s="391"/>
      <c r="E26" s="391"/>
      <c r="F26" s="391"/>
      <c r="G26" s="105"/>
      <c r="H26" s="107"/>
      <c r="I26" s="112"/>
      <c r="J26" s="112"/>
      <c r="K26" s="104"/>
    </row>
    <row r="27" spans="1:11" ht="13.5" customHeight="1">
      <c r="A27" s="396"/>
      <c r="B27" s="389"/>
      <c r="C27" s="389"/>
      <c r="D27" s="391"/>
      <c r="E27" s="391"/>
      <c r="F27" s="391"/>
      <c r="G27" s="105"/>
      <c r="H27" s="107"/>
      <c r="I27" s="115"/>
      <c r="J27" s="117"/>
      <c r="K27" s="104"/>
    </row>
    <row r="28" spans="1:11" ht="13.5" customHeight="1">
      <c r="A28" s="396">
        <v>7</v>
      </c>
      <c r="B28" s="390">
        <f>VLOOKUP(A28,'12BD'!$B$2:$H$11,2,0)</f>
        <v>3604705</v>
      </c>
      <c r="C28" s="390" t="str">
        <f>VLOOKUP(A28,'12BD'!$B$2:$H$11,3,0)</f>
        <v>水庭　褒斗生</v>
      </c>
      <c r="D28" s="391" t="s">
        <v>422</v>
      </c>
      <c r="E28" s="390" t="str">
        <f>VLOOKUP(A28,'12BD'!$B$2:$H$11,4,0)</f>
        <v>ＮＦＳＣ</v>
      </c>
      <c r="F28" s="392" t="s">
        <v>423</v>
      </c>
      <c r="G28" s="105"/>
      <c r="H28" s="107"/>
      <c r="I28" s="104"/>
      <c r="J28" s="112"/>
      <c r="K28" s="104"/>
    </row>
    <row r="29" spans="1:11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12"/>
      <c r="K29" s="104"/>
    </row>
    <row r="30" spans="1:11" ht="13.5" customHeight="1">
      <c r="A30" s="396"/>
      <c r="B30" s="393">
        <f>VLOOKUP(A28,'12BD'!$B$2:$H$11,5,0)</f>
        <v>3604795</v>
      </c>
      <c r="C30" s="393" t="str">
        <f>VLOOKUP(A28,'12BD'!$B$2:$H$11,6,0)</f>
        <v>稲垣　葉</v>
      </c>
      <c r="D30" s="394" t="s">
        <v>422</v>
      </c>
      <c r="E30" s="393" t="str">
        <f>VLOOKUP(A28,'12BD'!$B$2:$H$11,7,0)</f>
        <v>ＮＦＳＣ</v>
      </c>
      <c r="F30" s="395" t="s">
        <v>423</v>
      </c>
      <c r="G30" s="106"/>
      <c r="H30" s="113"/>
      <c r="I30" s="104"/>
      <c r="J30" s="112"/>
      <c r="K30" s="104"/>
    </row>
    <row r="31" spans="1:11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12"/>
      <c r="K31" s="104"/>
    </row>
    <row r="32" spans="1:11" ht="13.5" customHeight="1">
      <c r="A32" s="396">
        <v>8</v>
      </c>
      <c r="B32" s="390">
        <f>VLOOKUP(A32,'12BD'!$B$2:$H$11,2,0)</f>
        <v>3604632</v>
      </c>
      <c r="C32" s="390" t="str">
        <f>VLOOKUP(A32,'12BD'!$B$2:$H$11,3,0)</f>
        <v>遠藤　拓海</v>
      </c>
      <c r="D32" s="391" t="s">
        <v>422</v>
      </c>
      <c r="E32" s="390" t="str">
        <f>VLOOKUP(A32,'12BD'!$B$2:$H$11,4,0)</f>
        <v>サンスポーツ</v>
      </c>
      <c r="F32" s="392" t="s">
        <v>423</v>
      </c>
      <c r="G32" s="107"/>
      <c r="H32" s="105"/>
      <c r="I32" s="104"/>
      <c r="J32" s="112"/>
      <c r="K32" s="104"/>
    </row>
    <row r="33" spans="1:11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12"/>
      <c r="K33" s="104"/>
    </row>
    <row r="34" spans="1:11" ht="13.5" customHeight="1">
      <c r="A34" s="396"/>
      <c r="B34" s="393">
        <f>VLOOKUP(A32,'12BD'!$B$2:$H$11,5,0)</f>
        <v>360706</v>
      </c>
      <c r="C34" s="393" t="str">
        <f>VLOOKUP(A32,'12BD'!$B$2:$H$11,6,0)</f>
        <v>佐々木　智哉</v>
      </c>
      <c r="D34" s="394" t="s">
        <v>422</v>
      </c>
      <c r="E34" s="393" t="str">
        <f>VLOOKUP(A32,'12BD'!$B$2:$H$11,7,0)</f>
        <v>ＪＡＣ</v>
      </c>
      <c r="F34" s="395" t="s">
        <v>423</v>
      </c>
      <c r="G34" s="105"/>
      <c r="H34" s="105"/>
      <c r="I34" s="104"/>
      <c r="J34" s="112"/>
      <c r="K34" s="104"/>
    </row>
    <row r="35" spans="1:11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12"/>
      <c r="K35" s="115"/>
    </row>
    <row r="36" spans="1:11" ht="13.5" customHeight="1">
      <c r="A36" s="396">
        <v>9</v>
      </c>
      <c r="B36" s="390">
        <f>VLOOKUP(A36,'12BD'!$B$2:$H$11,2,0)</f>
        <v>3604655</v>
      </c>
      <c r="C36" s="390" t="str">
        <f>VLOOKUP(A36,'12BD'!$B$2:$H$11,3,0)</f>
        <v>安孫子　桃季</v>
      </c>
      <c r="D36" s="391" t="s">
        <v>422</v>
      </c>
      <c r="E36" s="390" t="str">
        <f>VLOOKUP(A36,'12BD'!$B$2:$H$11,4,0)</f>
        <v>大洗ビーチTC</v>
      </c>
      <c r="F36" s="392" t="s">
        <v>423</v>
      </c>
      <c r="G36" s="105"/>
      <c r="H36" s="105"/>
      <c r="I36" s="104"/>
      <c r="J36" s="112"/>
      <c r="K36" s="119"/>
    </row>
    <row r="37" spans="1:11" ht="13.5" customHeight="1">
      <c r="A37" s="396"/>
      <c r="B37" s="390"/>
      <c r="C37" s="390"/>
      <c r="D37" s="391"/>
      <c r="E37" s="390"/>
      <c r="F37" s="392"/>
      <c r="G37" s="108"/>
      <c r="H37" s="105"/>
      <c r="I37" s="104"/>
      <c r="J37" s="112"/>
      <c r="K37" s="120"/>
    </row>
    <row r="38" spans="1:11" ht="13.5" customHeight="1">
      <c r="A38" s="396"/>
      <c r="B38" s="393">
        <f>VLOOKUP(A36,'12BD'!$B$2:$H$11,5,0)</f>
        <v>3604698</v>
      </c>
      <c r="C38" s="393" t="str">
        <f>VLOOKUP(A36,'12BD'!$B$2:$H$11,6,0)</f>
        <v>中村　颯人</v>
      </c>
      <c r="D38" s="394" t="s">
        <v>422</v>
      </c>
      <c r="E38" s="393" t="str">
        <f>VLOOKUP(A36,'12BD'!$B$2:$H$11,7,0)</f>
        <v>エースＴＡ</v>
      </c>
      <c r="F38" s="395" t="s">
        <v>423</v>
      </c>
      <c r="G38" s="106"/>
      <c r="H38" s="105"/>
      <c r="I38" s="104"/>
      <c r="J38" s="112"/>
      <c r="K38" s="120"/>
    </row>
    <row r="39" spans="1:11" ht="13.5" customHeight="1">
      <c r="A39" s="396"/>
      <c r="B39" s="393"/>
      <c r="C39" s="393"/>
      <c r="D39" s="394"/>
      <c r="E39" s="393"/>
      <c r="F39" s="395"/>
      <c r="G39" s="107"/>
      <c r="H39" s="116"/>
      <c r="I39" s="104"/>
      <c r="J39" s="112"/>
      <c r="K39" s="120"/>
    </row>
    <row r="40" spans="1:11" ht="13.5" customHeight="1">
      <c r="A40" s="396">
        <v>10</v>
      </c>
      <c r="B40" s="390">
        <f>VLOOKUP(A40,'12BD'!$B$2:$H$11,2,0)</f>
        <v>3604669</v>
      </c>
      <c r="C40" s="390" t="str">
        <f>VLOOKUP(A40,'12BD'!$B$2:$H$11,3,0)</f>
        <v>林　晴臣</v>
      </c>
      <c r="D40" s="391" t="s">
        <v>422</v>
      </c>
      <c r="E40" s="390" t="str">
        <f>VLOOKUP(A40,'12BD'!$B$2:$H$11,4,0)</f>
        <v>T-1インドアTS</v>
      </c>
      <c r="F40" s="392" t="s">
        <v>423</v>
      </c>
      <c r="G40" s="107"/>
      <c r="H40" s="106"/>
      <c r="I40" s="104"/>
      <c r="J40" s="112"/>
      <c r="K40" s="120"/>
    </row>
    <row r="41" spans="1:11" ht="13.5" customHeight="1">
      <c r="A41" s="396"/>
      <c r="B41" s="390"/>
      <c r="C41" s="390"/>
      <c r="D41" s="391"/>
      <c r="E41" s="390"/>
      <c r="F41" s="392"/>
      <c r="G41" s="109"/>
      <c r="H41" s="107"/>
      <c r="I41" s="104"/>
      <c r="J41" s="112"/>
      <c r="K41" s="120"/>
    </row>
    <row r="42" spans="1:11" ht="13.5" customHeight="1">
      <c r="A42" s="396"/>
      <c r="B42" s="393">
        <f>VLOOKUP(A40,'12BD'!$B$2:$H$11,5,0)</f>
        <v>3604772</v>
      </c>
      <c r="C42" s="393" t="str">
        <f>VLOOKUP(A40,'12BD'!$B$2:$H$11,6,0)</f>
        <v>伊本　和樹</v>
      </c>
      <c r="D42" s="394" t="s">
        <v>422</v>
      </c>
      <c r="E42" s="393" t="str">
        <f>VLOOKUP(A40,'12BD'!$B$2:$H$11,7,0)</f>
        <v>T-1インドアTS</v>
      </c>
      <c r="F42" s="395" t="s">
        <v>423</v>
      </c>
      <c r="G42" s="105"/>
      <c r="H42" s="107"/>
      <c r="I42" s="104"/>
      <c r="J42" s="112"/>
      <c r="K42" s="120"/>
    </row>
    <row r="43" spans="1:11" ht="13.5" customHeight="1">
      <c r="A43" s="396"/>
      <c r="B43" s="393"/>
      <c r="C43" s="393"/>
      <c r="D43" s="394"/>
      <c r="E43" s="393"/>
      <c r="F43" s="395"/>
      <c r="G43" s="105"/>
      <c r="H43" s="107"/>
      <c r="I43" s="115"/>
      <c r="J43" s="112"/>
      <c r="K43" s="120"/>
    </row>
    <row r="44" spans="1:11" ht="13.5" customHeight="1">
      <c r="A44" s="396">
        <v>11</v>
      </c>
      <c r="B44" s="389"/>
      <c r="C44" s="389" t="s">
        <v>529</v>
      </c>
      <c r="D44" s="391"/>
      <c r="E44" s="391"/>
      <c r="F44" s="391"/>
      <c r="G44" s="105"/>
      <c r="H44" s="107"/>
      <c r="I44" s="111"/>
      <c r="J44" s="112"/>
      <c r="K44" s="120"/>
    </row>
    <row r="45" spans="1:11" ht="13.5" customHeight="1">
      <c r="A45" s="396"/>
      <c r="B45" s="389"/>
      <c r="C45" s="389"/>
      <c r="D45" s="391"/>
      <c r="E45" s="391"/>
      <c r="F45" s="391"/>
      <c r="G45" s="108"/>
      <c r="H45" s="107"/>
      <c r="I45" s="112"/>
      <c r="J45" s="112"/>
      <c r="K45" s="120"/>
    </row>
    <row r="46" spans="1:11" ht="13.5" customHeight="1">
      <c r="A46" s="396"/>
      <c r="B46" s="389"/>
      <c r="C46" s="389"/>
      <c r="D46" s="391"/>
      <c r="E46" s="391"/>
      <c r="F46" s="391"/>
      <c r="G46" s="106"/>
      <c r="H46" s="113"/>
      <c r="I46" s="112"/>
      <c r="J46" s="112"/>
      <c r="K46" s="120"/>
    </row>
    <row r="47" spans="1:11" ht="13.5" customHeight="1">
      <c r="A47" s="396"/>
      <c r="B47" s="389"/>
      <c r="C47" s="389"/>
      <c r="D47" s="391"/>
      <c r="E47" s="391"/>
      <c r="F47" s="391"/>
      <c r="G47" s="107"/>
      <c r="H47" s="118"/>
      <c r="I47" s="112"/>
      <c r="J47" s="112"/>
      <c r="K47" s="120"/>
    </row>
    <row r="48" spans="1:11" ht="13.5" customHeight="1">
      <c r="A48" s="396">
        <v>12</v>
      </c>
      <c r="B48" s="390">
        <f>VLOOKUP(A48,'12BD'!$B$2:$H$11,2,0)</f>
        <v>3604619</v>
      </c>
      <c r="C48" s="390" t="str">
        <f>VLOOKUP(A48,'12BD'!$B$2:$H$11,3,0)</f>
        <v>田子　開翔</v>
      </c>
      <c r="D48" s="391" t="s">
        <v>422</v>
      </c>
      <c r="E48" s="390" t="str">
        <f>VLOOKUP(A48,'12BD'!$B$2:$H$11,4,0)</f>
        <v>KCJTA</v>
      </c>
      <c r="F48" s="392" t="s">
        <v>423</v>
      </c>
      <c r="G48" s="107"/>
      <c r="H48" s="105"/>
      <c r="I48" s="112"/>
      <c r="J48" s="112"/>
      <c r="K48" s="120"/>
    </row>
    <row r="49" spans="1:11" ht="13.5" customHeight="1">
      <c r="A49" s="396"/>
      <c r="B49" s="390"/>
      <c r="C49" s="390"/>
      <c r="D49" s="391"/>
      <c r="E49" s="390"/>
      <c r="F49" s="392"/>
      <c r="G49" s="109"/>
      <c r="H49" s="105"/>
      <c r="I49" s="112"/>
      <c r="J49" s="112"/>
      <c r="K49" s="120"/>
    </row>
    <row r="50" spans="1:11" ht="13.5" customHeight="1">
      <c r="A50" s="396"/>
      <c r="B50" s="393">
        <f>VLOOKUP(A48,'12BD'!$B$2:$H$11,5,0)</f>
        <v>3604620</v>
      </c>
      <c r="C50" s="393" t="str">
        <f>VLOOKUP(A48,'12BD'!$B$2:$H$11,6,0)</f>
        <v>三浦　侑也</v>
      </c>
      <c r="D50" s="394" t="s">
        <v>422</v>
      </c>
      <c r="E50" s="393" t="str">
        <f>VLOOKUP(A48,'12BD'!$B$2:$H$11,7,0)</f>
        <v>KCJTA</v>
      </c>
      <c r="F50" s="395" t="s">
        <v>423</v>
      </c>
      <c r="G50" s="105"/>
      <c r="H50" s="105"/>
      <c r="I50" s="112"/>
      <c r="J50" s="112"/>
      <c r="K50" s="120"/>
    </row>
    <row r="51" spans="1:11" ht="13.5" customHeight="1">
      <c r="A51" s="396"/>
      <c r="B51" s="393"/>
      <c r="C51" s="393"/>
      <c r="D51" s="394"/>
      <c r="E51" s="393"/>
      <c r="F51" s="395"/>
      <c r="G51" s="105"/>
      <c r="H51" s="105"/>
      <c r="I51" s="112"/>
      <c r="J51" s="121"/>
      <c r="K51" s="120"/>
    </row>
    <row r="52" spans="1:11" ht="13.5" customHeight="1">
      <c r="A52" s="396">
        <v>13</v>
      </c>
      <c r="B52" s="390">
        <f>VLOOKUP(A52,'12BD'!$B$2:$H$11,2,0)</f>
        <v>3604569</v>
      </c>
      <c r="C52" s="390" t="str">
        <f>VLOOKUP(A52,'12BD'!$B$2:$H$11,3,0)</f>
        <v>川村　日冴</v>
      </c>
      <c r="D52" s="391" t="s">
        <v>422</v>
      </c>
      <c r="E52" s="402" t="str">
        <f>VLOOKUP(A52,'12BD'!$B$2:$H$11,4,0)</f>
        <v>Ｆｕｎ　ｔｏ　Ｔｅｎｎｉｓ</v>
      </c>
      <c r="F52" s="392" t="s">
        <v>423</v>
      </c>
      <c r="G52" s="105"/>
      <c r="H52" s="105"/>
      <c r="I52" s="112"/>
      <c r="J52" s="104"/>
      <c r="K52" s="120"/>
    </row>
    <row r="53" spans="1:11" ht="13.5" customHeight="1">
      <c r="A53" s="396"/>
      <c r="B53" s="390"/>
      <c r="C53" s="390"/>
      <c r="D53" s="391"/>
      <c r="E53" s="402"/>
      <c r="F53" s="392"/>
      <c r="G53" s="108"/>
      <c r="H53" s="105"/>
      <c r="I53" s="112"/>
      <c r="J53" s="104"/>
      <c r="K53" s="120"/>
    </row>
    <row r="54" spans="1:11" ht="13.5" customHeight="1">
      <c r="A54" s="396"/>
      <c r="B54" s="393">
        <f>VLOOKUP(A52,'12BD'!$B$2:$H$11,5,0)</f>
        <v>3604643</v>
      </c>
      <c r="C54" s="393" t="str">
        <f>VLOOKUP(A52,'12BD'!$B$2:$H$11,6,0)</f>
        <v>児玉　啓太</v>
      </c>
      <c r="D54" s="394" t="s">
        <v>422</v>
      </c>
      <c r="E54" s="401" t="str">
        <f>VLOOKUP(A52,'12BD'!$B$2:$H$11,7,0)</f>
        <v>Ｆｕｎ　ｔｏ　Ｔｅｎｎｉｓ</v>
      </c>
      <c r="F54" s="395" t="s">
        <v>423</v>
      </c>
      <c r="G54" s="106"/>
      <c r="H54" s="105"/>
      <c r="I54" s="112"/>
      <c r="J54" s="104"/>
      <c r="K54" s="120"/>
    </row>
    <row r="55" spans="1:11" ht="13.5" customHeight="1">
      <c r="A55" s="396"/>
      <c r="B55" s="393"/>
      <c r="C55" s="393"/>
      <c r="D55" s="394"/>
      <c r="E55" s="401"/>
      <c r="F55" s="395"/>
      <c r="G55" s="107"/>
      <c r="H55" s="116"/>
      <c r="I55" s="112"/>
      <c r="J55" s="104"/>
      <c r="K55" s="120"/>
    </row>
    <row r="56" spans="1:11" ht="13.5" customHeight="1">
      <c r="A56" s="396">
        <v>14</v>
      </c>
      <c r="B56" s="389"/>
      <c r="C56" s="389" t="s">
        <v>529</v>
      </c>
      <c r="D56" s="391"/>
      <c r="E56" s="391"/>
      <c r="F56" s="391"/>
      <c r="G56" s="107"/>
      <c r="H56" s="106"/>
      <c r="I56" s="112"/>
      <c r="J56" s="104"/>
      <c r="K56" s="120"/>
    </row>
    <row r="57" spans="1:11" ht="13.5" customHeight="1">
      <c r="A57" s="396"/>
      <c r="B57" s="389"/>
      <c r="C57" s="389"/>
      <c r="D57" s="391"/>
      <c r="E57" s="391"/>
      <c r="F57" s="391"/>
      <c r="G57" s="109"/>
      <c r="H57" s="107"/>
      <c r="I57" s="112"/>
      <c r="J57" s="104"/>
      <c r="K57" s="120"/>
    </row>
    <row r="58" spans="1:11" ht="13.5" customHeight="1">
      <c r="A58" s="396"/>
      <c r="B58" s="389"/>
      <c r="C58" s="389"/>
      <c r="D58" s="391"/>
      <c r="E58" s="391"/>
      <c r="F58" s="391"/>
      <c r="G58" s="105"/>
      <c r="H58" s="107"/>
      <c r="I58" s="112"/>
      <c r="J58" s="104"/>
      <c r="K58" s="120"/>
    </row>
    <row r="59" spans="1:11" ht="13.5" customHeight="1">
      <c r="A59" s="396"/>
      <c r="B59" s="389"/>
      <c r="C59" s="389"/>
      <c r="D59" s="391"/>
      <c r="E59" s="391"/>
      <c r="F59" s="391"/>
      <c r="G59" s="105"/>
      <c r="H59" s="107"/>
      <c r="I59" s="121"/>
      <c r="J59" s="104"/>
      <c r="K59" s="120"/>
    </row>
    <row r="60" spans="1:11" ht="13.5" customHeight="1">
      <c r="A60" s="396">
        <v>15</v>
      </c>
      <c r="B60" s="389"/>
      <c r="C60" s="389" t="s">
        <v>529</v>
      </c>
      <c r="D60" s="391"/>
      <c r="E60" s="391"/>
      <c r="F60" s="391"/>
      <c r="G60" s="105"/>
      <c r="H60" s="107"/>
      <c r="I60" s="104"/>
      <c r="J60" s="104"/>
      <c r="K60" s="120"/>
    </row>
    <row r="61" spans="1:11" ht="13.5" customHeight="1">
      <c r="A61" s="396"/>
      <c r="B61" s="389"/>
      <c r="C61" s="389"/>
      <c r="D61" s="391"/>
      <c r="E61" s="391"/>
      <c r="F61" s="391"/>
      <c r="G61" s="108"/>
      <c r="H61" s="107"/>
      <c r="I61" s="104"/>
      <c r="J61" s="104"/>
      <c r="K61" s="120"/>
    </row>
    <row r="62" spans="1:11" ht="13.5" customHeight="1">
      <c r="A62" s="396"/>
      <c r="B62" s="389"/>
      <c r="C62" s="389"/>
      <c r="D62" s="391"/>
      <c r="E62" s="391"/>
      <c r="F62" s="391"/>
      <c r="G62" s="106"/>
      <c r="H62" s="113"/>
      <c r="I62" s="104"/>
      <c r="J62" s="104"/>
      <c r="K62" s="120"/>
    </row>
    <row r="63" spans="1:11" ht="13.5" customHeight="1">
      <c r="A63" s="396"/>
      <c r="B63" s="389"/>
      <c r="C63" s="389"/>
      <c r="D63" s="391"/>
      <c r="E63" s="391"/>
      <c r="F63" s="391"/>
      <c r="G63" s="107"/>
      <c r="H63" s="118"/>
      <c r="I63" s="104"/>
      <c r="J63" s="104"/>
      <c r="K63" s="120"/>
    </row>
    <row r="64" spans="1:11" ht="13.5" customHeight="1">
      <c r="A64" s="396">
        <v>16</v>
      </c>
      <c r="B64" s="390">
        <f>VLOOKUP(A64,'12BD'!$B$2:$H$11,2,0)</f>
        <v>3604573</v>
      </c>
      <c r="C64" s="390" t="str">
        <f>VLOOKUP(A64,'12BD'!$B$2:$H$11,3,0)</f>
        <v>海野　優輝</v>
      </c>
      <c r="D64" s="391" t="s">
        <v>422</v>
      </c>
      <c r="E64" s="390" t="str">
        <f>VLOOKUP(A64,'12BD'!$B$2:$H$11,4,0)</f>
        <v>CSJ</v>
      </c>
      <c r="F64" s="392" t="s">
        <v>423</v>
      </c>
      <c r="G64" s="107"/>
      <c r="H64" s="105"/>
      <c r="I64" s="104"/>
      <c r="J64" s="104"/>
      <c r="K64" s="120"/>
    </row>
    <row r="65" spans="1:11" ht="13.5" customHeight="1">
      <c r="A65" s="396"/>
      <c r="B65" s="390"/>
      <c r="C65" s="390"/>
      <c r="D65" s="391"/>
      <c r="E65" s="390"/>
      <c r="F65" s="392"/>
      <c r="G65" s="109"/>
      <c r="H65" s="105"/>
      <c r="I65" s="104"/>
      <c r="J65" s="104"/>
      <c r="K65" s="120"/>
    </row>
    <row r="66" spans="1:11" ht="13.5" customHeight="1">
      <c r="A66" s="396"/>
      <c r="B66" s="393">
        <f>VLOOKUP(A64,'12BD'!$B$2:$H$11,5,0)</f>
        <v>3604492</v>
      </c>
      <c r="C66" s="393" t="str">
        <f>VLOOKUP(A64,'12BD'!$B$2:$H$11,6,0)</f>
        <v>武部　湊</v>
      </c>
      <c r="D66" s="394" t="s">
        <v>422</v>
      </c>
      <c r="E66" s="393" t="str">
        <f>VLOOKUP(A64,'12BD'!$B$2:$H$11,7,0)</f>
        <v>CSJ</v>
      </c>
      <c r="F66" s="395" t="s">
        <v>423</v>
      </c>
      <c r="G66" s="105"/>
      <c r="H66" s="105"/>
      <c r="I66" s="104"/>
      <c r="J66" s="104"/>
      <c r="K66" s="120"/>
    </row>
    <row r="67" spans="1:11" ht="13.5" customHeight="1">
      <c r="A67" s="396"/>
      <c r="B67" s="393"/>
      <c r="C67" s="393"/>
      <c r="D67" s="394"/>
      <c r="E67" s="393"/>
      <c r="F67" s="395"/>
      <c r="G67" s="105"/>
      <c r="H67" s="105"/>
      <c r="I67" s="104"/>
      <c r="J67" s="104"/>
      <c r="K67" s="120"/>
    </row>
    <row r="68" spans="1:11">
      <c r="A68" s="122"/>
      <c r="B68" s="123"/>
      <c r="C68" s="122"/>
      <c r="D68" s="122"/>
      <c r="E68" s="122"/>
      <c r="F68" s="122"/>
      <c r="G68" s="105"/>
      <c r="H68" s="105"/>
      <c r="I68" s="104"/>
      <c r="J68" s="104"/>
      <c r="K68" s="104"/>
    </row>
  </sheetData>
  <mergeCells count="134">
    <mergeCell ref="B38:B39"/>
    <mergeCell ref="C38:C39"/>
    <mergeCell ref="F42:F43"/>
    <mergeCell ref="F30:F31"/>
    <mergeCell ref="D38:D39"/>
    <mergeCell ref="E38:E39"/>
    <mergeCell ref="F38:F39"/>
    <mergeCell ref="F6:F7"/>
    <mergeCell ref="A8:A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8:F11"/>
    <mergeCell ref="B8:B11"/>
    <mergeCell ref="C8:C11"/>
    <mergeCell ref="A16:A19"/>
    <mergeCell ref="D16:D17"/>
    <mergeCell ref="E16:E17"/>
    <mergeCell ref="F16:F17"/>
    <mergeCell ref="D18:D19"/>
    <mergeCell ref="E18:E19"/>
    <mergeCell ref="F18:F19"/>
    <mergeCell ref="B16:B17"/>
    <mergeCell ref="A12:A15"/>
    <mergeCell ref="C16:C17"/>
    <mergeCell ref="B18:B19"/>
    <mergeCell ref="C18:C19"/>
    <mergeCell ref="D12:F15"/>
    <mergeCell ref="B12:B15"/>
    <mergeCell ref="C12:C15"/>
    <mergeCell ref="A24:A27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B24:B27"/>
    <mergeCell ref="C24:C27"/>
    <mergeCell ref="D24:F27"/>
    <mergeCell ref="F22:F23"/>
    <mergeCell ref="A32:A35"/>
    <mergeCell ref="B32:B33"/>
    <mergeCell ref="C32:C33"/>
    <mergeCell ref="D32:D33"/>
    <mergeCell ref="E32:E33"/>
    <mergeCell ref="F32:F33"/>
    <mergeCell ref="B34:B35"/>
    <mergeCell ref="C34:C35"/>
    <mergeCell ref="D34:D35"/>
    <mergeCell ref="F34:F35"/>
    <mergeCell ref="E34:E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A40:A43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A36:A39"/>
    <mergeCell ref="B36:B37"/>
    <mergeCell ref="C36:C37"/>
    <mergeCell ref="D36:D37"/>
    <mergeCell ref="E36:E37"/>
    <mergeCell ref="F36:F37"/>
    <mergeCell ref="F50:F51"/>
    <mergeCell ref="A52:A55"/>
    <mergeCell ref="B52:B53"/>
    <mergeCell ref="C52:C53"/>
    <mergeCell ref="D52:D53"/>
    <mergeCell ref="E52:E53"/>
    <mergeCell ref="F52:F53"/>
    <mergeCell ref="B54:B55"/>
    <mergeCell ref="A48:A51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A44:A47"/>
    <mergeCell ref="A60:A63"/>
    <mergeCell ref="C54:C55"/>
    <mergeCell ref="D54:D55"/>
    <mergeCell ref="E54:E55"/>
    <mergeCell ref="F54:F55"/>
    <mergeCell ref="A56:A59"/>
    <mergeCell ref="B56:B59"/>
    <mergeCell ref="C56:C59"/>
    <mergeCell ref="D56:F59"/>
    <mergeCell ref="B60:B63"/>
    <mergeCell ref="C60:C63"/>
    <mergeCell ref="D60:F63"/>
    <mergeCell ref="B44:B47"/>
    <mergeCell ref="C44:C47"/>
    <mergeCell ref="D44:F47"/>
    <mergeCell ref="F66:F67"/>
    <mergeCell ref="A64:A67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</mergeCells>
  <phoneticPr fontId="1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3"/>
  <sheetViews>
    <sheetView workbookViewId="0">
      <selection activeCell="C24" sqref="C24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</cols>
  <sheetData>
    <row r="1" spans="1:6">
      <c r="A1" s="6"/>
      <c r="B1" s="6"/>
      <c r="C1" s="8" t="s">
        <v>1</v>
      </c>
      <c r="D1" s="6" t="s">
        <v>2</v>
      </c>
      <c r="E1" s="6" t="s">
        <v>3</v>
      </c>
    </row>
    <row r="2" spans="1:6">
      <c r="A2" s="4">
        <v>1</v>
      </c>
      <c r="B2" s="4">
        <v>1</v>
      </c>
      <c r="C2" s="12">
        <v>3652585</v>
      </c>
      <c r="D2" s="4" t="s">
        <v>154</v>
      </c>
      <c r="E2" s="14" t="str">
        <f>IF([15]確認書!$H$4="","",IF(C2="","",[15]確認書!$H$4))</f>
        <v>Asch T.A</v>
      </c>
      <c r="F2">
        <v>90</v>
      </c>
    </row>
    <row r="3" spans="1:6">
      <c r="A3" s="4">
        <v>2</v>
      </c>
      <c r="B3" s="4">
        <v>32</v>
      </c>
      <c r="C3" s="4">
        <v>3652519</v>
      </c>
      <c r="D3" s="4" t="s">
        <v>546</v>
      </c>
      <c r="E3" s="14" t="s">
        <v>251</v>
      </c>
      <c r="F3">
        <v>84</v>
      </c>
    </row>
    <row r="4" spans="1:6">
      <c r="A4" s="4">
        <v>3</v>
      </c>
      <c r="B4" s="4">
        <v>9</v>
      </c>
      <c r="C4" s="24">
        <v>3652452</v>
      </c>
      <c r="D4" s="25" t="s">
        <v>399</v>
      </c>
      <c r="E4" s="26" t="str">
        <f>IF([2]確認書!$H$4="","",IF(C4="","",[2]確認書!$H$4))</f>
        <v>エースTA</v>
      </c>
      <c r="F4">
        <v>68</v>
      </c>
    </row>
    <row r="5" spans="1:6">
      <c r="A5" s="4">
        <v>4</v>
      </c>
      <c r="B5" s="4">
        <v>24</v>
      </c>
      <c r="C5" s="12">
        <v>3652534</v>
      </c>
      <c r="D5" s="4" t="s">
        <v>155</v>
      </c>
      <c r="E5" s="14" t="str">
        <f>IF([15]確認書!$H$4="","",IF(C5="","",[15]確認書!$H$4))</f>
        <v>Asch T.A</v>
      </c>
      <c r="F5">
        <v>48.9</v>
      </c>
    </row>
    <row r="6" spans="1:6">
      <c r="A6" s="4">
        <v>5</v>
      </c>
      <c r="B6" s="4">
        <v>8</v>
      </c>
      <c r="C6" s="12">
        <v>3652553</v>
      </c>
      <c r="D6" s="4" t="s">
        <v>280</v>
      </c>
      <c r="E6" s="14" t="s">
        <v>251</v>
      </c>
      <c r="F6">
        <v>46</v>
      </c>
    </row>
    <row r="7" spans="1:6">
      <c r="A7" s="4">
        <v>6</v>
      </c>
      <c r="B7" s="4">
        <v>16</v>
      </c>
      <c r="C7" s="12">
        <v>3652544</v>
      </c>
      <c r="D7" s="4" t="s">
        <v>156</v>
      </c>
      <c r="E7" s="14" t="str">
        <f>IF([15]確認書!$H$4="","",IF(C7="","",[15]確認書!$H$4))</f>
        <v>Asch T.A</v>
      </c>
      <c r="F7">
        <v>42.9</v>
      </c>
    </row>
    <row r="8" spans="1:6">
      <c r="A8" s="4">
        <v>7</v>
      </c>
      <c r="B8" s="4">
        <v>25</v>
      </c>
      <c r="C8" s="24">
        <v>3652547</v>
      </c>
      <c r="D8" s="25" t="s">
        <v>407</v>
      </c>
      <c r="E8" s="26" t="str">
        <f>IF([12]確認書!$H$4="","",IF(C8="","",[12]確認書!$H$4))</f>
        <v>T-1インドアTS</v>
      </c>
      <c r="F8">
        <v>42.8</v>
      </c>
    </row>
    <row r="9" spans="1:6">
      <c r="A9" s="4">
        <v>8</v>
      </c>
      <c r="B9" s="4">
        <v>17</v>
      </c>
      <c r="C9" s="12">
        <v>3652569</v>
      </c>
      <c r="D9" s="4" t="s">
        <v>279</v>
      </c>
      <c r="E9" s="14" t="s">
        <v>251</v>
      </c>
      <c r="F9">
        <v>39</v>
      </c>
    </row>
    <row r="10" spans="1:6">
      <c r="A10" s="4">
        <v>9</v>
      </c>
      <c r="B10" s="4">
        <v>11</v>
      </c>
      <c r="C10" s="4">
        <v>3652554</v>
      </c>
      <c r="D10" s="4" t="s">
        <v>547</v>
      </c>
      <c r="E10" s="14" t="str">
        <f>IF([35]申込確認書!$H$3="","",IF(C10="","",[35]申込確認書!$H$3))</f>
        <v>CSJ</v>
      </c>
      <c r="F10">
        <v>38</v>
      </c>
    </row>
    <row r="11" spans="1:6">
      <c r="A11" s="4">
        <v>10</v>
      </c>
      <c r="B11" s="4">
        <v>21</v>
      </c>
      <c r="C11" s="12">
        <v>3652568</v>
      </c>
      <c r="D11" s="4" t="s">
        <v>20</v>
      </c>
      <c r="E11" s="14" t="str">
        <f>IF([31]確認書!$H$4="","",IF(C11="","",[31]確認書!$H$4))</f>
        <v>Ｔｅａｍ１０４</v>
      </c>
      <c r="F11">
        <v>35</v>
      </c>
    </row>
    <row r="12" spans="1:6">
      <c r="A12" s="4">
        <v>11</v>
      </c>
      <c r="B12" s="4">
        <v>20</v>
      </c>
      <c r="C12" s="12">
        <v>3652545</v>
      </c>
      <c r="D12" s="4" t="s">
        <v>157</v>
      </c>
      <c r="E12" s="14" t="str">
        <f>IF([15]確認書!$H$4="","",IF(C12="","",[15]確認書!$H$4))</f>
        <v>Asch T.A</v>
      </c>
      <c r="F12">
        <v>34.799999999999997</v>
      </c>
    </row>
    <row r="13" spans="1:6">
      <c r="A13" s="4">
        <v>12</v>
      </c>
      <c r="B13" s="4">
        <v>22</v>
      </c>
      <c r="C13" s="24">
        <v>3652548</v>
      </c>
      <c r="D13" s="25" t="s">
        <v>321</v>
      </c>
      <c r="E13" s="26" t="s">
        <v>315</v>
      </c>
      <c r="F13">
        <v>34.700000000000003</v>
      </c>
    </row>
    <row r="14" spans="1:6">
      <c r="A14" s="4">
        <v>13</v>
      </c>
      <c r="B14" s="4">
        <v>30</v>
      </c>
      <c r="C14" s="24">
        <v>3652546</v>
      </c>
      <c r="D14" s="25" t="s">
        <v>397</v>
      </c>
      <c r="E14" s="26" t="str">
        <f>IF([2]確認書!$H$4="","",IF(C14="","",[2]確認書!$H$4))</f>
        <v>エースTA</v>
      </c>
      <c r="F14">
        <v>34.700000000000003</v>
      </c>
    </row>
    <row r="15" spans="1:6">
      <c r="A15" s="4">
        <v>14</v>
      </c>
      <c r="B15" s="4">
        <v>3</v>
      </c>
      <c r="C15" s="24">
        <v>3652558</v>
      </c>
      <c r="D15" s="25" t="s">
        <v>548</v>
      </c>
      <c r="E15" s="26" t="str">
        <f>IF([14]確認書!$H$4="","",IF(C15="","",[14]確認書!$H$4))</f>
        <v>ＮＪＴＣ</v>
      </c>
      <c r="F15">
        <v>32.799999999999997</v>
      </c>
    </row>
    <row r="16" spans="1:6">
      <c r="A16" s="4">
        <v>15</v>
      </c>
      <c r="B16" s="4">
        <v>13</v>
      </c>
      <c r="C16" s="24">
        <v>3652564</v>
      </c>
      <c r="D16" s="25" t="s">
        <v>395</v>
      </c>
      <c r="E16" s="26" t="str">
        <f>IF([2]確認書!$H$4="","",IF(C16="","",[2]確認書!$H$4))</f>
        <v>エースTA</v>
      </c>
      <c r="F16">
        <v>28.9</v>
      </c>
    </row>
    <row r="17" spans="1:6">
      <c r="A17" s="4">
        <v>16</v>
      </c>
      <c r="B17" s="4">
        <v>18</v>
      </c>
      <c r="C17" s="24">
        <v>3652561</v>
      </c>
      <c r="D17" s="25" t="s">
        <v>398</v>
      </c>
      <c r="E17" s="26" t="str">
        <f>IF([2]確認書!$H$4="","",IF(C17="","",[2]確認書!$H$4))</f>
        <v>エースTA</v>
      </c>
      <c r="F17">
        <v>22.9</v>
      </c>
    </row>
    <row r="18" spans="1:6">
      <c r="A18" s="4">
        <v>17</v>
      </c>
      <c r="B18" s="4">
        <v>5</v>
      </c>
      <c r="C18" s="12">
        <v>3652575</v>
      </c>
      <c r="D18" s="4" t="s">
        <v>68</v>
      </c>
      <c r="E18" s="14" t="s">
        <v>35</v>
      </c>
      <c r="F18">
        <v>22</v>
      </c>
    </row>
    <row r="19" spans="1:6">
      <c r="A19" s="4">
        <v>18</v>
      </c>
      <c r="B19" s="4">
        <v>29</v>
      </c>
      <c r="C19" s="24">
        <v>3652576</v>
      </c>
      <c r="D19" s="25" t="s">
        <v>549</v>
      </c>
      <c r="E19" s="26" t="str">
        <f>IF([14]確認書!$H$4="","",IF(C19="","",[14]確認書!$H$4))</f>
        <v>ＮＪＴＣ</v>
      </c>
      <c r="F19">
        <v>21</v>
      </c>
    </row>
    <row r="20" spans="1:6">
      <c r="A20" s="4">
        <v>19</v>
      </c>
      <c r="B20" s="4">
        <v>27</v>
      </c>
      <c r="C20" s="12">
        <v>3652551</v>
      </c>
      <c r="D20" s="4" t="s">
        <v>550</v>
      </c>
      <c r="E20" s="14" t="str">
        <f>IF([5]確認書!$H$4="","",IF(C20="","",[5]確認書!$H$4))</f>
        <v>大洗ビーチTC</v>
      </c>
      <c r="F20">
        <v>17.600000000000001</v>
      </c>
    </row>
    <row r="21" spans="1:6">
      <c r="A21" s="4">
        <v>20</v>
      </c>
      <c r="B21" s="4">
        <v>28</v>
      </c>
      <c r="C21" s="24">
        <v>3652572</v>
      </c>
      <c r="D21" s="25" t="s">
        <v>396</v>
      </c>
      <c r="E21" s="26" t="str">
        <f>IF([2]確認書!$H$4="","",IF(C21="","",[2]確認書!$H$4))</f>
        <v>エースTA</v>
      </c>
      <c r="F21">
        <v>8</v>
      </c>
    </row>
    <row r="22" spans="1:6">
      <c r="A22" s="4">
        <v>21</v>
      </c>
      <c r="B22" s="4">
        <v>19</v>
      </c>
      <c r="C22" s="24">
        <v>3652580</v>
      </c>
      <c r="D22" s="25" t="s">
        <v>313</v>
      </c>
      <c r="E22" s="26" t="str">
        <f>IF([14]確認書!$H$4="","",IF(C22="","",[14]確認書!$H$4))</f>
        <v>ＮＪＴＣ</v>
      </c>
      <c r="F22">
        <v>6</v>
      </c>
    </row>
    <row r="23" spans="1:6">
      <c r="A23" s="4">
        <v>22</v>
      </c>
      <c r="B23" s="4">
        <v>4</v>
      </c>
      <c r="C23" s="12">
        <v>3652584</v>
      </c>
      <c r="D23" s="4" t="s">
        <v>33</v>
      </c>
      <c r="E23" s="14" t="str">
        <f>IF([32]確認書!$H$4="","",IF(C23="","",[32]確認書!$H$4))</f>
        <v>Ｆｕｎ ｔｏ Ｔｅｎｎｉｓ</v>
      </c>
      <c r="F23">
        <v>0</v>
      </c>
    </row>
    <row r="24" spans="1:6">
      <c r="A24" s="4">
        <v>23</v>
      </c>
      <c r="B24" s="4">
        <v>14</v>
      </c>
      <c r="C24" s="8">
        <v>3652600</v>
      </c>
      <c r="D24" s="4" t="s">
        <v>69</v>
      </c>
      <c r="E24" s="14" t="s">
        <v>35</v>
      </c>
      <c r="F24">
        <v>0</v>
      </c>
    </row>
    <row r="25" spans="1:6">
      <c r="A25" s="4">
        <v>24</v>
      </c>
      <c r="B25" s="4">
        <v>26</v>
      </c>
      <c r="C25" s="12">
        <v>3652587</v>
      </c>
      <c r="D25" s="4" t="s">
        <v>70</v>
      </c>
      <c r="E25" s="14" t="s">
        <v>35</v>
      </c>
      <c r="F25">
        <v>0</v>
      </c>
    </row>
    <row r="26" spans="1:6">
      <c r="A26" s="4">
        <v>25</v>
      </c>
      <c r="B26" s="4">
        <v>6</v>
      </c>
      <c r="C26" s="4">
        <v>3652586</v>
      </c>
      <c r="D26" s="4" t="s">
        <v>130</v>
      </c>
      <c r="E26" s="14" t="str">
        <f>IF([11]確認書!$H$4="","",IF(C26="","",[11]確認書!$H$4))</f>
        <v>ＮＦＳＣ</v>
      </c>
      <c r="F26">
        <v>0</v>
      </c>
    </row>
    <row r="27" spans="1:6">
      <c r="A27" s="4">
        <v>26</v>
      </c>
      <c r="B27" s="4">
        <v>12</v>
      </c>
      <c r="C27" s="12">
        <v>3652574</v>
      </c>
      <c r="D27" s="4" t="s">
        <v>222</v>
      </c>
      <c r="E27" s="14" t="str">
        <f>IF([18]確認書!$H$4="","",IF(C27="","",[18]確認書!$H$4))</f>
        <v>JAC</v>
      </c>
      <c r="F27">
        <v>0</v>
      </c>
    </row>
    <row r="28" spans="1:6">
      <c r="A28" s="4">
        <v>27</v>
      </c>
      <c r="B28" s="4">
        <v>2</v>
      </c>
      <c r="C28" s="152" t="s">
        <v>488</v>
      </c>
      <c r="D28" s="152"/>
      <c r="E28" s="152"/>
    </row>
    <row r="29" spans="1:6">
      <c r="A29" s="4">
        <v>28</v>
      </c>
      <c r="B29" s="4">
        <v>31</v>
      </c>
      <c r="C29" s="152" t="s">
        <v>488</v>
      </c>
      <c r="D29" s="152"/>
      <c r="E29" s="152"/>
    </row>
    <row r="30" spans="1:6">
      <c r="A30" s="4">
        <v>29</v>
      </c>
      <c r="B30" s="4">
        <v>10</v>
      </c>
      <c r="C30" s="152" t="s">
        <v>488</v>
      </c>
      <c r="D30" s="152"/>
      <c r="E30" s="152"/>
    </row>
    <row r="31" spans="1:6">
      <c r="A31" s="4">
        <v>30</v>
      </c>
      <c r="B31" s="4">
        <v>23</v>
      </c>
      <c r="C31" s="152" t="s">
        <v>488</v>
      </c>
      <c r="D31" s="152"/>
      <c r="E31" s="152"/>
    </row>
    <row r="32" spans="1:6">
      <c r="A32" s="4">
        <v>31</v>
      </c>
      <c r="B32" s="4">
        <v>7</v>
      </c>
      <c r="C32" s="152" t="s">
        <v>488</v>
      </c>
      <c r="D32" s="152"/>
      <c r="E32" s="152"/>
    </row>
    <row r="33" spans="1:5">
      <c r="A33" s="4">
        <v>32</v>
      </c>
      <c r="B33" s="4">
        <v>15</v>
      </c>
      <c r="C33" s="152" t="s">
        <v>488</v>
      </c>
      <c r="D33" s="152"/>
      <c r="E33" s="152"/>
    </row>
  </sheetData>
  <sortState ref="A2:F27">
    <sortCondition descending="1" ref="F2"/>
  </sortState>
  <phoneticPr fontId="1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7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1" customWidth="1"/>
    <col min="4" max="4" width="6" customWidth="1"/>
    <col min="5" max="5" width="18.5" customWidth="1"/>
  </cols>
  <sheetData>
    <row r="1" spans="1:12" ht="14.25">
      <c r="A1" s="84" t="s">
        <v>424</v>
      </c>
      <c r="B1" s="84"/>
      <c r="C1" s="84"/>
      <c r="D1" s="84"/>
      <c r="E1" s="84"/>
      <c r="F1" s="85"/>
      <c r="G1" s="86"/>
      <c r="H1" s="87"/>
      <c r="I1" s="87"/>
      <c r="J1" s="87"/>
      <c r="K1" s="87"/>
      <c r="L1" s="87"/>
    </row>
    <row r="2" spans="1:12" ht="14.25">
      <c r="A2" s="84" t="s">
        <v>432</v>
      </c>
      <c r="B2" s="84"/>
      <c r="C2" s="84"/>
      <c r="D2" s="84"/>
      <c r="E2" s="84"/>
      <c r="F2" s="88"/>
      <c r="G2" s="87"/>
      <c r="H2" s="87"/>
      <c r="I2" s="87"/>
      <c r="J2" s="87"/>
      <c r="K2" s="87"/>
      <c r="L2" s="87"/>
    </row>
    <row r="3" spans="1:12">
      <c r="A3" s="89"/>
      <c r="B3" s="89"/>
      <c r="C3" s="88"/>
      <c r="D3" s="88"/>
      <c r="E3" s="88"/>
      <c r="F3" s="88"/>
      <c r="G3" s="90">
        <v>1</v>
      </c>
      <c r="H3" s="91" t="s">
        <v>418</v>
      </c>
      <c r="I3" s="91" t="s">
        <v>419</v>
      </c>
      <c r="J3" s="91" t="s">
        <v>420</v>
      </c>
      <c r="K3" s="92" t="s">
        <v>421</v>
      </c>
      <c r="L3" s="90" t="s">
        <v>421</v>
      </c>
    </row>
    <row r="4" spans="1:12">
      <c r="A4" s="384">
        <v>1</v>
      </c>
      <c r="B4" s="384">
        <f>VLOOKUP(A4,'12GS'!$B$2:$E$33,2,0)</f>
        <v>3652585</v>
      </c>
      <c r="C4" s="384" t="str">
        <f>VLOOKUP(A4,'12GS'!$B$2:$E$33,3,0)</f>
        <v>小西　真朱</v>
      </c>
      <c r="D4" s="385" t="s">
        <v>422</v>
      </c>
      <c r="E4" s="384" t="str">
        <f>VLOOKUP(A4,'12GS'!$B$2:$E$33,4,0)</f>
        <v>Asch T.A</v>
      </c>
      <c r="F4" s="385" t="s">
        <v>423</v>
      </c>
      <c r="G4" s="93"/>
      <c r="H4" s="87"/>
      <c r="I4" s="87"/>
      <c r="J4" s="87"/>
      <c r="K4" s="87"/>
      <c r="L4" s="87"/>
    </row>
    <row r="5" spans="1:12">
      <c r="A5" s="384"/>
      <c r="B5" s="384"/>
      <c r="C5" s="384"/>
      <c r="D5" s="385"/>
      <c r="E5" s="384"/>
      <c r="F5" s="385"/>
      <c r="G5" s="94"/>
      <c r="H5" s="95"/>
      <c r="I5" s="87"/>
      <c r="J5" s="87"/>
      <c r="K5" s="87"/>
      <c r="L5" s="87"/>
    </row>
    <row r="6" spans="1:12">
      <c r="A6" s="384">
        <v>2</v>
      </c>
      <c r="B6" s="384"/>
      <c r="C6" s="384" t="s">
        <v>529</v>
      </c>
      <c r="D6" s="387"/>
      <c r="E6" s="387"/>
      <c r="F6" s="387"/>
      <c r="G6" s="96"/>
      <c r="H6" s="94"/>
      <c r="I6" s="87"/>
      <c r="J6" s="87"/>
      <c r="K6" s="87"/>
      <c r="L6" s="87"/>
    </row>
    <row r="7" spans="1:12">
      <c r="A7" s="384"/>
      <c r="B7" s="384"/>
      <c r="C7" s="384"/>
      <c r="D7" s="387"/>
      <c r="E7" s="387"/>
      <c r="F7" s="387"/>
      <c r="G7" s="87"/>
      <c r="H7" s="97"/>
      <c r="I7" s="95"/>
      <c r="J7" s="87"/>
      <c r="K7" s="87"/>
      <c r="L7" s="87"/>
    </row>
    <row r="8" spans="1:12">
      <c r="A8" s="384">
        <v>3</v>
      </c>
      <c r="B8" s="384">
        <f>VLOOKUP(A8,'12GS'!$B$2:$E$33,2,0)</f>
        <v>3652558</v>
      </c>
      <c r="C8" s="384" t="str">
        <f>VLOOKUP(A8,'12GS'!$B$2:$E$33,3,0)</f>
        <v>山口　はんな</v>
      </c>
      <c r="D8" s="385" t="s">
        <v>422</v>
      </c>
      <c r="E8" s="384" t="str">
        <f>VLOOKUP(A8,'12GS'!$B$2:$E$33,4,0)</f>
        <v>ＮＪＴＣ</v>
      </c>
      <c r="F8" s="385" t="s">
        <v>423</v>
      </c>
      <c r="G8" s="93"/>
      <c r="H8" s="97"/>
      <c r="I8" s="94"/>
      <c r="J8" s="87"/>
      <c r="K8" s="87"/>
      <c r="L8" s="87"/>
    </row>
    <row r="9" spans="1:12">
      <c r="A9" s="384"/>
      <c r="B9" s="384"/>
      <c r="C9" s="384"/>
      <c r="D9" s="385"/>
      <c r="E9" s="384"/>
      <c r="F9" s="385"/>
      <c r="G9" s="94"/>
      <c r="H9" s="98"/>
      <c r="I9" s="97"/>
      <c r="J9" s="87"/>
      <c r="K9" s="87"/>
      <c r="L9" s="87"/>
    </row>
    <row r="10" spans="1:12">
      <c r="A10" s="384">
        <v>4</v>
      </c>
      <c r="B10" s="384">
        <f>VLOOKUP(A10,'12GS'!$B$2:$E$33,2,0)</f>
        <v>3652584</v>
      </c>
      <c r="C10" s="384" t="str">
        <f>VLOOKUP(A10,'12GS'!$B$2:$E$33,3,0)</f>
        <v>林　愛子</v>
      </c>
      <c r="D10" s="385" t="s">
        <v>422</v>
      </c>
      <c r="E10" s="384" t="str">
        <f>VLOOKUP(A10,'12GS'!$B$2:$E$33,4,0)</f>
        <v>Ｆｕｎ ｔｏ Ｔｅｎｎｉｓ</v>
      </c>
      <c r="F10" s="385" t="s">
        <v>423</v>
      </c>
      <c r="G10" s="96"/>
      <c r="H10" s="87"/>
      <c r="I10" s="97"/>
      <c r="J10" s="87"/>
      <c r="K10" s="87"/>
      <c r="L10" s="87"/>
    </row>
    <row r="11" spans="1:12">
      <c r="A11" s="384"/>
      <c r="B11" s="384"/>
      <c r="C11" s="384"/>
      <c r="D11" s="385"/>
      <c r="E11" s="384"/>
      <c r="F11" s="385"/>
      <c r="G11" s="87"/>
      <c r="H11" s="87"/>
      <c r="I11" s="97"/>
      <c r="J11" s="95"/>
      <c r="K11" s="87"/>
      <c r="L11" s="87"/>
    </row>
    <row r="12" spans="1:12">
      <c r="A12" s="384">
        <v>5</v>
      </c>
      <c r="B12" s="384">
        <f>VLOOKUP(A12,'12GS'!$B$2:$E$33,2,0)</f>
        <v>3652575</v>
      </c>
      <c r="C12" s="384" t="str">
        <f>VLOOKUP(A12,'12GS'!$B$2:$E$33,3,0)</f>
        <v>赤松　果林</v>
      </c>
      <c r="D12" s="385" t="s">
        <v>422</v>
      </c>
      <c r="E12" s="384" t="str">
        <f>VLOOKUP(A12,'12GS'!$B$2:$E$33,4,0)</f>
        <v>KCJTA</v>
      </c>
      <c r="F12" s="385" t="s">
        <v>423</v>
      </c>
      <c r="G12" s="93"/>
      <c r="H12" s="87"/>
      <c r="I12" s="97"/>
      <c r="J12" s="94"/>
      <c r="K12" s="87"/>
      <c r="L12" s="87"/>
    </row>
    <row r="13" spans="1:12">
      <c r="A13" s="384"/>
      <c r="B13" s="384"/>
      <c r="C13" s="384"/>
      <c r="D13" s="385"/>
      <c r="E13" s="384"/>
      <c r="F13" s="385"/>
      <c r="G13" s="94"/>
      <c r="H13" s="95"/>
      <c r="I13" s="97"/>
      <c r="J13" s="97"/>
      <c r="K13" s="87"/>
      <c r="L13" s="87"/>
    </row>
    <row r="14" spans="1:12">
      <c r="A14" s="384">
        <v>6</v>
      </c>
      <c r="B14" s="384">
        <f>VLOOKUP(A14,'12GS'!$B$2:$E$33,2,0)</f>
        <v>3652586</v>
      </c>
      <c r="C14" s="384" t="str">
        <f>VLOOKUP(A14,'12GS'!$B$2:$E$33,3,0)</f>
        <v>松本　陽玖</v>
      </c>
      <c r="D14" s="385" t="s">
        <v>422</v>
      </c>
      <c r="E14" s="384" t="str">
        <f>VLOOKUP(A14,'12GS'!$B$2:$E$33,4,0)</f>
        <v>ＮＦＳＣ</v>
      </c>
      <c r="F14" s="385" t="s">
        <v>423</v>
      </c>
      <c r="G14" s="96"/>
      <c r="H14" s="87"/>
      <c r="I14" s="99"/>
      <c r="J14" s="97"/>
      <c r="K14" s="87"/>
      <c r="L14" s="87"/>
    </row>
    <row r="15" spans="1:12">
      <c r="A15" s="384"/>
      <c r="B15" s="384"/>
      <c r="C15" s="384"/>
      <c r="D15" s="385"/>
      <c r="E15" s="384"/>
      <c r="F15" s="385"/>
      <c r="G15" s="87"/>
      <c r="H15" s="97"/>
      <c r="I15" s="98"/>
      <c r="J15" s="97"/>
      <c r="K15" s="87"/>
      <c r="L15" s="87"/>
    </row>
    <row r="16" spans="1:12">
      <c r="A16" s="384">
        <v>7</v>
      </c>
      <c r="B16" s="384"/>
      <c r="C16" s="384" t="s">
        <v>529</v>
      </c>
      <c r="D16" s="387"/>
      <c r="E16" s="387"/>
      <c r="F16" s="387"/>
      <c r="G16" s="93"/>
      <c r="H16" s="97"/>
      <c r="I16" s="87"/>
      <c r="J16" s="97"/>
      <c r="K16" s="87"/>
      <c r="L16" s="87"/>
    </row>
    <row r="17" spans="1:12">
      <c r="A17" s="384"/>
      <c r="B17" s="384"/>
      <c r="C17" s="384"/>
      <c r="D17" s="387"/>
      <c r="E17" s="387"/>
      <c r="F17" s="387"/>
      <c r="G17" s="94"/>
      <c r="H17" s="98"/>
      <c r="I17" s="87"/>
      <c r="J17" s="97"/>
      <c r="K17" s="87"/>
      <c r="L17" s="87"/>
    </row>
    <row r="18" spans="1:12">
      <c r="A18" s="384">
        <v>8</v>
      </c>
      <c r="B18" s="384">
        <f>VLOOKUP(A18,'12GS'!$B$2:$E$33,2,0)</f>
        <v>3652553</v>
      </c>
      <c r="C18" s="384" t="str">
        <f>VLOOKUP(A18,'12GS'!$B$2:$E$33,3,0)</f>
        <v>改田　明優</v>
      </c>
      <c r="D18" s="385" t="s">
        <v>422</v>
      </c>
      <c r="E18" s="384" t="str">
        <f>VLOOKUP(A18,'12GS'!$B$2:$E$33,4,0)</f>
        <v>CSJ</v>
      </c>
      <c r="F18" s="385" t="s">
        <v>423</v>
      </c>
      <c r="G18" s="96"/>
      <c r="H18" s="87"/>
      <c r="I18" s="87"/>
      <c r="J18" s="97"/>
      <c r="K18" s="87"/>
      <c r="L18" s="87"/>
    </row>
    <row r="19" spans="1:12">
      <c r="A19" s="384"/>
      <c r="B19" s="384"/>
      <c r="C19" s="384"/>
      <c r="D19" s="385"/>
      <c r="E19" s="384"/>
      <c r="F19" s="385"/>
      <c r="G19" s="87"/>
      <c r="H19" s="87"/>
      <c r="I19" s="87"/>
      <c r="J19" s="97"/>
      <c r="K19" s="95"/>
      <c r="L19" s="87"/>
    </row>
    <row r="20" spans="1:12">
      <c r="A20" s="384">
        <v>9</v>
      </c>
      <c r="B20" s="384">
        <f>VLOOKUP(A20,'12GS'!$B$2:$E$33,2,0)</f>
        <v>3652452</v>
      </c>
      <c r="C20" s="384" t="str">
        <f>VLOOKUP(A20,'12GS'!$B$2:$E$33,3,0)</f>
        <v>小湊　美波</v>
      </c>
      <c r="D20" s="385" t="s">
        <v>422</v>
      </c>
      <c r="E20" s="384" t="str">
        <f>VLOOKUP(A20,'12GS'!$B$2:$E$33,4,0)</f>
        <v>エースTA</v>
      </c>
      <c r="F20" s="385" t="s">
        <v>423</v>
      </c>
      <c r="G20" s="93"/>
      <c r="H20" s="87"/>
      <c r="I20" s="87"/>
      <c r="J20" s="97"/>
      <c r="K20" s="94"/>
      <c r="L20" s="87"/>
    </row>
    <row r="21" spans="1:12">
      <c r="A21" s="384"/>
      <c r="B21" s="384"/>
      <c r="C21" s="384"/>
      <c r="D21" s="385"/>
      <c r="E21" s="384"/>
      <c r="F21" s="385"/>
      <c r="G21" s="94"/>
      <c r="H21" s="95"/>
      <c r="I21" s="87"/>
      <c r="J21" s="97"/>
      <c r="K21" s="97"/>
      <c r="L21" s="87"/>
    </row>
    <row r="22" spans="1:12">
      <c r="A22" s="384">
        <v>10</v>
      </c>
      <c r="B22" s="384"/>
      <c r="C22" s="384" t="s">
        <v>529</v>
      </c>
      <c r="D22" s="387"/>
      <c r="E22" s="387"/>
      <c r="F22" s="387"/>
      <c r="G22" s="96"/>
      <c r="H22" s="94"/>
      <c r="I22" s="87"/>
      <c r="J22" s="97"/>
      <c r="K22" s="97"/>
      <c r="L22" s="87"/>
    </row>
    <row r="23" spans="1:12">
      <c r="A23" s="384"/>
      <c r="B23" s="384"/>
      <c r="C23" s="384"/>
      <c r="D23" s="387"/>
      <c r="E23" s="387"/>
      <c r="F23" s="387"/>
      <c r="G23" s="87"/>
      <c r="H23" s="97"/>
      <c r="I23" s="95"/>
      <c r="J23" s="97"/>
      <c r="K23" s="97"/>
      <c r="L23" s="87"/>
    </row>
    <row r="24" spans="1:12">
      <c r="A24" s="384">
        <v>11</v>
      </c>
      <c r="B24" s="384">
        <f>VLOOKUP(A24,'12GS'!$B$2:$E$33,2,0)</f>
        <v>3652554</v>
      </c>
      <c r="C24" s="384" t="str">
        <f>VLOOKUP(A24,'12GS'!$B$2:$E$33,3,0)</f>
        <v>土井　陽愛</v>
      </c>
      <c r="D24" s="385" t="s">
        <v>422</v>
      </c>
      <c r="E24" s="384" t="str">
        <f>VLOOKUP(A24,'12GS'!$B$2:$E$33,4,0)</f>
        <v>CSJ</v>
      </c>
      <c r="F24" s="385" t="s">
        <v>423</v>
      </c>
      <c r="G24" s="93"/>
      <c r="H24" s="97"/>
      <c r="I24" s="94"/>
      <c r="J24" s="97"/>
      <c r="K24" s="97"/>
      <c r="L24" s="87"/>
    </row>
    <row r="25" spans="1:12">
      <c r="A25" s="384"/>
      <c r="B25" s="384"/>
      <c r="C25" s="384"/>
      <c r="D25" s="385"/>
      <c r="E25" s="384"/>
      <c r="F25" s="385"/>
      <c r="G25" s="94"/>
      <c r="H25" s="98"/>
      <c r="I25" s="97"/>
      <c r="J25" s="97"/>
      <c r="K25" s="97"/>
      <c r="L25" s="87"/>
    </row>
    <row r="26" spans="1:12">
      <c r="A26" s="384">
        <v>12</v>
      </c>
      <c r="B26" s="384">
        <f>VLOOKUP(A26,'12GS'!$B$2:$E$33,2,0)</f>
        <v>3652574</v>
      </c>
      <c r="C26" s="384" t="str">
        <f>VLOOKUP(A26,'12GS'!$B$2:$E$33,3,0)</f>
        <v>大谷　奈南</v>
      </c>
      <c r="D26" s="385" t="s">
        <v>422</v>
      </c>
      <c r="E26" s="384" t="str">
        <f>VLOOKUP(A26,'12GS'!$B$2:$E$33,4,0)</f>
        <v>JAC</v>
      </c>
      <c r="F26" s="385" t="s">
        <v>423</v>
      </c>
      <c r="G26" s="96"/>
      <c r="H26" s="87"/>
      <c r="I26" s="97"/>
      <c r="J26" s="97"/>
      <c r="K26" s="97"/>
      <c r="L26" s="87"/>
    </row>
    <row r="27" spans="1:12">
      <c r="A27" s="384"/>
      <c r="B27" s="384"/>
      <c r="C27" s="384"/>
      <c r="D27" s="385"/>
      <c r="E27" s="384"/>
      <c r="F27" s="385"/>
      <c r="G27" s="87"/>
      <c r="H27" s="87"/>
      <c r="I27" s="97"/>
      <c r="J27" s="98"/>
      <c r="K27" s="97"/>
      <c r="L27" s="87"/>
    </row>
    <row r="28" spans="1:12">
      <c r="A28" s="384">
        <v>13</v>
      </c>
      <c r="B28" s="384">
        <f>VLOOKUP(A28,'12GS'!$B$2:$E$33,2,0)</f>
        <v>3652564</v>
      </c>
      <c r="C28" s="384" t="str">
        <f>VLOOKUP(A28,'12GS'!$B$2:$E$33,3,0)</f>
        <v>森　七海</v>
      </c>
      <c r="D28" s="385" t="s">
        <v>422</v>
      </c>
      <c r="E28" s="384" t="str">
        <f>VLOOKUP(A28,'12GS'!$B$2:$E$33,4,0)</f>
        <v>エースTA</v>
      </c>
      <c r="F28" s="385" t="s">
        <v>423</v>
      </c>
      <c r="G28" s="93"/>
      <c r="H28" s="87"/>
      <c r="I28" s="97"/>
      <c r="J28" s="87"/>
      <c r="K28" s="97"/>
      <c r="L28" s="87"/>
    </row>
    <row r="29" spans="1:12">
      <c r="A29" s="384"/>
      <c r="B29" s="384"/>
      <c r="C29" s="384"/>
      <c r="D29" s="385"/>
      <c r="E29" s="384"/>
      <c r="F29" s="385"/>
      <c r="G29" s="94"/>
      <c r="H29" s="95"/>
      <c r="I29" s="97"/>
      <c r="J29" s="87"/>
      <c r="K29" s="97"/>
      <c r="L29" s="87"/>
    </row>
    <row r="30" spans="1:12">
      <c r="A30" s="384">
        <v>14</v>
      </c>
      <c r="B30" s="384">
        <f>VLOOKUP(A30,'12GS'!$B$2:$E$33,2,0)</f>
        <v>3652600</v>
      </c>
      <c r="C30" s="384" t="str">
        <f>VLOOKUP(A30,'12GS'!$B$2:$E$33,3,0)</f>
        <v>五頭　蘭</v>
      </c>
      <c r="D30" s="385" t="s">
        <v>422</v>
      </c>
      <c r="E30" s="384" t="str">
        <f>VLOOKUP(A30,'12GS'!$B$2:$E$33,4,0)</f>
        <v>KCJTA</v>
      </c>
      <c r="F30" s="385" t="s">
        <v>423</v>
      </c>
      <c r="G30" s="96"/>
      <c r="H30" s="87"/>
      <c r="I30" s="99"/>
      <c r="J30" s="87"/>
      <c r="K30" s="97"/>
      <c r="L30" s="87"/>
    </row>
    <row r="31" spans="1:12">
      <c r="A31" s="384"/>
      <c r="B31" s="384"/>
      <c r="C31" s="384"/>
      <c r="D31" s="385"/>
      <c r="E31" s="384"/>
      <c r="F31" s="385"/>
      <c r="G31" s="87"/>
      <c r="H31" s="97"/>
      <c r="I31" s="98"/>
      <c r="J31" s="87"/>
      <c r="K31" s="97"/>
      <c r="L31" s="87"/>
    </row>
    <row r="32" spans="1:12">
      <c r="A32" s="384">
        <v>15</v>
      </c>
      <c r="B32" s="384"/>
      <c r="C32" s="384" t="s">
        <v>529</v>
      </c>
      <c r="D32" s="387"/>
      <c r="E32" s="387"/>
      <c r="F32" s="387"/>
      <c r="G32" s="93"/>
      <c r="H32" s="97"/>
      <c r="I32" s="87"/>
      <c r="J32" s="87"/>
      <c r="K32" s="97"/>
      <c r="L32" s="87"/>
    </row>
    <row r="33" spans="1:12">
      <c r="A33" s="384"/>
      <c r="B33" s="384"/>
      <c r="C33" s="384"/>
      <c r="D33" s="387"/>
      <c r="E33" s="387"/>
      <c r="F33" s="387"/>
      <c r="G33" s="94"/>
      <c r="H33" s="98"/>
      <c r="I33" s="87"/>
      <c r="J33" s="87"/>
      <c r="K33" s="97"/>
      <c r="L33" s="87"/>
    </row>
    <row r="34" spans="1:12">
      <c r="A34" s="384">
        <v>16</v>
      </c>
      <c r="B34" s="384">
        <f>VLOOKUP(A34,'12GS'!$B$2:$E$33,2,0)</f>
        <v>3652544</v>
      </c>
      <c r="C34" s="384" t="str">
        <f>VLOOKUP(A34,'12GS'!$B$2:$E$33,3,0)</f>
        <v>深野　莉々子</v>
      </c>
      <c r="D34" s="385" t="s">
        <v>422</v>
      </c>
      <c r="E34" s="384" t="str">
        <f>VLOOKUP(A34,'12GS'!$B$2:$E$33,4,0)</f>
        <v>Asch T.A</v>
      </c>
      <c r="F34" s="385" t="s">
        <v>423</v>
      </c>
      <c r="G34" s="96"/>
      <c r="H34" s="87"/>
      <c r="I34" s="87"/>
      <c r="J34" s="87"/>
      <c r="K34" s="97"/>
      <c r="L34" s="87"/>
    </row>
    <row r="35" spans="1:12">
      <c r="A35" s="384"/>
      <c r="B35" s="384"/>
      <c r="C35" s="384"/>
      <c r="D35" s="385"/>
      <c r="E35" s="384"/>
      <c r="F35" s="385"/>
      <c r="G35" s="87"/>
      <c r="H35" s="87"/>
      <c r="I35" s="87"/>
      <c r="J35" s="87"/>
      <c r="K35" s="97"/>
      <c r="L35" s="95"/>
    </row>
    <row r="36" spans="1:12">
      <c r="A36" s="384">
        <v>17</v>
      </c>
      <c r="B36" s="384">
        <f>VLOOKUP(A36,'12GS'!$B$2:$E$33,2,0)</f>
        <v>3652569</v>
      </c>
      <c r="C36" s="384" t="str">
        <f>VLOOKUP(A36,'12GS'!$B$2:$E$33,3,0)</f>
        <v>布谷　莉子</v>
      </c>
      <c r="D36" s="385" t="s">
        <v>422</v>
      </c>
      <c r="E36" s="384" t="str">
        <f>VLOOKUP(A36,'12GS'!$B$2:$E$33,4,0)</f>
        <v>CSJ</v>
      </c>
      <c r="F36" s="385" t="s">
        <v>423</v>
      </c>
      <c r="G36" s="93"/>
      <c r="H36" s="87"/>
      <c r="I36" s="87"/>
      <c r="J36" s="87"/>
      <c r="K36" s="97"/>
      <c r="L36" s="100"/>
    </row>
    <row r="37" spans="1:12">
      <c r="A37" s="384"/>
      <c r="B37" s="384"/>
      <c r="C37" s="384"/>
      <c r="D37" s="385"/>
      <c r="E37" s="384"/>
      <c r="F37" s="385"/>
      <c r="G37" s="94"/>
      <c r="H37" s="95"/>
      <c r="I37" s="87"/>
      <c r="J37" s="87"/>
      <c r="K37" s="97"/>
      <c r="L37" s="101"/>
    </row>
    <row r="38" spans="1:12">
      <c r="A38" s="384">
        <v>18</v>
      </c>
      <c r="B38" s="384">
        <f>VLOOKUP(A38,'12GS'!$B$2:$E$33,2,0)</f>
        <v>3652561</v>
      </c>
      <c r="C38" s="384" t="str">
        <f>VLOOKUP(A38,'12GS'!$B$2:$E$33,3,0)</f>
        <v>徳永　穏</v>
      </c>
      <c r="D38" s="385" t="s">
        <v>422</v>
      </c>
      <c r="E38" s="384" t="str">
        <f>VLOOKUP(A38,'12GS'!$B$2:$E$33,4,0)</f>
        <v>エースTA</v>
      </c>
      <c r="F38" s="385" t="s">
        <v>423</v>
      </c>
      <c r="G38" s="96"/>
      <c r="H38" s="94"/>
      <c r="I38" s="87"/>
      <c r="J38" s="87"/>
      <c r="K38" s="97"/>
      <c r="L38" s="101"/>
    </row>
    <row r="39" spans="1:12">
      <c r="A39" s="384"/>
      <c r="B39" s="384"/>
      <c r="C39" s="384"/>
      <c r="D39" s="385"/>
      <c r="E39" s="384"/>
      <c r="F39" s="385"/>
      <c r="G39" s="87"/>
      <c r="H39" s="97"/>
      <c r="I39" s="95"/>
      <c r="J39" s="87"/>
      <c r="K39" s="97"/>
      <c r="L39" s="101"/>
    </row>
    <row r="40" spans="1:12">
      <c r="A40" s="384">
        <v>19</v>
      </c>
      <c r="B40" s="384">
        <f>VLOOKUP(A40,'12GS'!$B$2:$E$33,2,0)</f>
        <v>3652580</v>
      </c>
      <c r="C40" s="384" t="str">
        <f>VLOOKUP(A40,'12GS'!$B$2:$E$33,3,0)</f>
        <v>黛　花鈴</v>
      </c>
      <c r="D40" s="385" t="s">
        <v>422</v>
      </c>
      <c r="E40" s="384" t="str">
        <f>VLOOKUP(A40,'12GS'!$B$2:$E$33,4,0)</f>
        <v>ＮＪＴＣ</v>
      </c>
      <c r="F40" s="385" t="s">
        <v>423</v>
      </c>
      <c r="G40" s="93"/>
      <c r="H40" s="97"/>
      <c r="I40" s="94"/>
      <c r="J40" s="87"/>
      <c r="K40" s="97"/>
      <c r="L40" s="101"/>
    </row>
    <row r="41" spans="1:12">
      <c r="A41" s="384"/>
      <c r="B41" s="384"/>
      <c r="C41" s="384"/>
      <c r="D41" s="385"/>
      <c r="E41" s="384"/>
      <c r="F41" s="385"/>
      <c r="G41" s="94"/>
      <c r="H41" s="98"/>
      <c r="I41" s="97"/>
      <c r="J41" s="87"/>
      <c r="K41" s="97"/>
      <c r="L41" s="101"/>
    </row>
    <row r="42" spans="1:12">
      <c r="A42" s="384">
        <v>20</v>
      </c>
      <c r="B42" s="384">
        <f>VLOOKUP(A42,'12GS'!$B$2:$E$33,2,0)</f>
        <v>3652545</v>
      </c>
      <c r="C42" s="384" t="str">
        <f>VLOOKUP(A42,'12GS'!$B$2:$E$33,3,0)</f>
        <v>寺田　帆花</v>
      </c>
      <c r="D42" s="385" t="s">
        <v>422</v>
      </c>
      <c r="E42" s="384" t="str">
        <f>VLOOKUP(A42,'12GS'!$B$2:$E$33,4,0)</f>
        <v>Asch T.A</v>
      </c>
      <c r="F42" s="385" t="s">
        <v>423</v>
      </c>
      <c r="G42" s="96"/>
      <c r="H42" s="87"/>
      <c r="I42" s="97"/>
      <c r="J42" s="87"/>
      <c r="K42" s="97"/>
      <c r="L42" s="101"/>
    </row>
    <row r="43" spans="1:12">
      <c r="A43" s="384"/>
      <c r="B43" s="384"/>
      <c r="C43" s="384"/>
      <c r="D43" s="385"/>
      <c r="E43" s="384"/>
      <c r="F43" s="385"/>
      <c r="G43" s="87"/>
      <c r="H43" s="87"/>
      <c r="I43" s="97"/>
      <c r="J43" s="95"/>
      <c r="K43" s="97"/>
      <c r="L43" s="101"/>
    </row>
    <row r="44" spans="1:12">
      <c r="A44" s="384">
        <v>21</v>
      </c>
      <c r="B44" s="384">
        <f>VLOOKUP(A44,'12GS'!$B$2:$E$33,2,0)</f>
        <v>3652568</v>
      </c>
      <c r="C44" s="384" t="str">
        <f>VLOOKUP(A44,'12GS'!$B$2:$E$33,3,0)</f>
        <v>上坂 真菜</v>
      </c>
      <c r="D44" s="385" t="s">
        <v>422</v>
      </c>
      <c r="E44" s="384" t="str">
        <f>VLOOKUP(A44,'12GS'!$B$2:$E$33,4,0)</f>
        <v>Ｔｅａｍ１０４</v>
      </c>
      <c r="F44" s="385" t="s">
        <v>423</v>
      </c>
      <c r="G44" s="93"/>
      <c r="H44" s="87"/>
      <c r="I44" s="97"/>
      <c r="J44" s="94"/>
      <c r="K44" s="97"/>
      <c r="L44" s="101"/>
    </row>
    <row r="45" spans="1:12">
      <c r="A45" s="384"/>
      <c r="B45" s="384"/>
      <c r="C45" s="384"/>
      <c r="D45" s="385"/>
      <c r="E45" s="384"/>
      <c r="F45" s="385"/>
      <c r="G45" s="94"/>
      <c r="H45" s="95"/>
      <c r="I45" s="97"/>
      <c r="J45" s="97"/>
      <c r="K45" s="97"/>
      <c r="L45" s="101"/>
    </row>
    <row r="46" spans="1:12">
      <c r="A46" s="384">
        <v>22</v>
      </c>
      <c r="B46" s="384">
        <f>VLOOKUP(A46,'12GS'!$B$2:$E$33,2,0)</f>
        <v>3652548</v>
      </c>
      <c r="C46" s="384" t="str">
        <f>VLOOKUP(A46,'12GS'!$B$2:$E$33,3,0)</f>
        <v>片山　葉子</v>
      </c>
      <c r="D46" s="385" t="s">
        <v>422</v>
      </c>
      <c r="E46" s="384" t="str">
        <f>VLOOKUP(A46,'12GS'!$B$2:$E$33,4,0)</f>
        <v>守谷ＴＣ</v>
      </c>
      <c r="F46" s="385" t="s">
        <v>423</v>
      </c>
      <c r="G46" s="96"/>
      <c r="H46" s="87"/>
      <c r="I46" s="99"/>
      <c r="J46" s="97"/>
      <c r="K46" s="97"/>
      <c r="L46" s="101"/>
    </row>
    <row r="47" spans="1:12">
      <c r="A47" s="384"/>
      <c r="B47" s="384"/>
      <c r="C47" s="384"/>
      <c r="D47" s="385"/>
      <c r="E47" s="384"/>
      <c r="F47" s="385"/>
      <c r="G47" s="87"/>
      <c r="H47" s="97"/>
      <c r="I47" s="98"/>
      <c r="J47" s="97"/>
      <c r="K47" s="97"/>
      <c r="L47" s="101"/>
    </row>
    <row r="48" spans="1:12">
      <c r="A48" s="384">
        <v>23</v>
      </c>
      <c r="B48" s="384"/>
      <c r="C48" s="384" t="s">
        <v>529</v>
      </c>
      <c r="D48" s="387"/>
      <c r="E48" s="387"/>
      <c r="F48" s="387"/>
      <c r="G48" s="93"/>
      <c r="H48" s="97"/>
      <c r="I48" s="87"/>
      <c r="J48" s="97"/>
      <c r="K48" s="97"/>
      <c r="L48" s="101"/>
    </row>
    <row r="49" spans="1:12">
      <c r="A49" s="384"/>
      <c r="B49" s="384"/>
      <c r="C49" s="384"/>
      <c r="D49" s="387"/>
      <c r="E49" s="387"/>
      <c r="F49" s="387"/>
      <c r="G49" s="94"/>
      <c r="H49" s="98"/>
      <c r="I49" s="87"/>
      <c r="J49" s="97"/>
      <c r="K49" s="97"/>
      <c r="L49" s="101"/>
    </row>
    <row r="50" spans="1:12">
      <c r="A50" s="384">
        <v>24</v>
      </c>
      <c r="B50" s="384">
        <f>VLOOKUP(A50,'12GS'!$B$2:$E$33,2,0)</f>
        <v>3652534</v>
      </c>
      <c r="C50" s="384" t="str">
        <f>VLOOKUP(A50,'12GS'!$B$2:$E$33,3,0)</f>
        <v>稲場　萌花</v>
      </c>
      <c r="D50" s="385" t="s">
        <v>422</v>
      </c>
      <c r="E50" s="384" t="str">
        <f>VLOOKUP(A50,'12GS'!$B$2:$E$33,4,0)</f>
        <v>Asch T.A</v>
      </c>
      <c r="F50" s="385" t="s">
        <v>423</v>
      </c>
      <c r="G50" s="96"/>
      <c r="H50" s="87"/>
      <c r="I50" s="87"/>
      <c r="J50" s="97"/>
      <c r="K50" s="97"/>
      <c r="L50" s="101"/>
    </row>
    <row r="51" spans="1:12">
      <c r="A51" s="384"/>
      <c r="B51" s="384"/>
      <c r="C51" s="384"/>
      <c r="D51" s="385"/>
      <c r="E51" s="384"/>
      <c r="F51" s="385"/>
      <c r="G51" s="87"/>
      <c r="H51" s="87"/>
      <c r="I51" s="87"/>
      <c r="J51" s="97"/>
      <c r="K51" s="98"/>
      <c r="L51" s="101"/>
    </row>
    <row r="52" spans="1:12">
      <c r="A52" s="384">
        <v>25</v>
      </c>
      <c r="B52" s="384">
        <f>VLOOKUP(A52,'12GS'!$B$2:$E$33,2,0)</f>
        <v>3652547</v>
      </c>
      <c r="C52" s="384" t="str">
        <f>VLOOKUP(A52,'12GS'!$B$2:$E$33,3,0)</f>
        <v>糸賀　咲和</v>
      </c>
      <c r="D52" s="385" t="s">
        <v>422</v>
      </c>
      <c r="E52" s="384" t="str">
        <f>VLOOKUP(A52,'12GS'!$B$2:$E$33,4,0)</f>
        <v>T-1インドアTS</v>
      </c>
      <c r="F52" s="385" t="s">
        <v>423</v>
      </c>
      <c r="G52" s="93"/>
      <c r="H52" s="87"/>
      <c r="I52" s="87"/>
      <c r="J52" s="97"/>
      <c r="K52" s="87"/>
      <c r="L52" s="101"/>
    </row>
    <row r="53" spans="1:12">
      <c r="A53" s="384"/>
      <c r="B53" s="384"/>
      <c r="C53" s="384"/>
      <c r="D53" s="385"/>
      <c r="E53" s="384"/>
      <c r="F53" s="385"/>
      <c r="G53" s="94"/>
      <c r="H53" s="95"/>
      <c r="I53" s="87"/>
      <c r="J53" s="97"/>
      <c r="K53" s="87"/>
      <c r="L53" s="101"/>
    </row>
    <row r="54" spans="1:12">
      <c r="A54" s="384">
        <v>26</v>
      </c>
      <c r="B54" s="384">
        <f>VLOOKUP(A54,'12GS'!$B$2:$E$33,2,0)</f>
        <v>3652587</v>
      </c>
      <c r="C54" s="384" t="str">
        <f>VLOOKUP(A54,'12GS'!$B$2:$E$33,3,0)</f>
        <v>石川　莉咲</v>
      </c>
      <c r="D54" s="385" t="s">
        <v>422</v>
      </c>
      <c r="E54" s="384" t="str">
        <f>VLOOKUP(A54,'12GS'!$B$2:$E$33,4,0)</f>
        <v>KCJTA</v>
      </c>
      <c r="F54" s="385" t="s">
        <v>423</v>
      </c>
      <c r="G54" s="96"/>
      <c r="H54" s="94"/>
      <c r="I54" s="87"/>
      <c r="J54" s="97"/>
      <c r="K54" s="87"/>
      <c r="L54" s="101"/>
    </row>
    <row r="55" spans="1:12">
      <c r="A55" s="384"/>
      <c r="B55" s="384"/>
      <c r="C55" s="384"/>
      <c r="D55" s="385"/>
      <c r="E55" s="384"/>
      <c r="F55" s="385"/>
      <c r="G55" s="87"/>
      <c r="H55" s="97"/>
      <c r="I55" s="95"/>
      <c r="J55" s="97"/>
      <c r="K55" s="87"/>
      <c r="L55" s="101"/>
    </row>
    <row r="56" spans="1:12">
      <c r="A56" s="384">
        <v>27</v>
      </c>
      <c r="B56" s="384">
        <f>VLOOKUP(A56,'12GS'!$B$2:$E$33,2,0)</f>
        <v>3652551</v>
      </c>
      <c r="C56" s="384" t="str">
        <f>VLOOKUP(A56,'12GS'!$B$2:$E$33,3,0)</f>
        <v>根本　明莉</v>
      </c>
      <c r="D56" s="385" t="s">
        <v>422</v>
      </c>
      <c r="E56" s="384" t="str">
        <f>VLOOKUP(A56,'12GS'!$B$2:$E$33,4,0)</f>
        <v>大洗ビーチTC</v>
      </c>
      <c r="F56" s="385" t="s">
        <v>423</v>
      </c>
      <c r="G56" s="93"/>
      <c r="H56" s="97"/>
      <c r="I56" s="94"/>
      <c r="J56" s="97"/>
      <c r="K56" s="87"/>
      <c r="L56" s="101"/>
    </row>
    <row r="57" spans="1:12">
      <c r="A57" s="384"/>
      <c r="B57" s="384"/>
      <c r="C57" s="384"/>
      <c r="D57" s="385"/>
      <c r="E57" s="384"/>
      <c r="F57" s="385"/>
      <c r="G57" s="94"/>
      <c r="H57" s="98"/>
      <c r="I57" s="97"/>
      <c r="J57" s="97"/>
      <c r="K57" s="87"/>
      <c r="L57" s="101"/>
    </row>
    <row r="58" spans="1:12">
      <c r="A58" s="384">
        <v>28</v>
      </c>
      <c r="B58" s="384">
        <f>VLOOKUP(A58,'12GS'!$B$2:$E$33,2,0)</f>
        <v>3652572</v>
      </c>
      <c r="C58" s="384" t="str">
        <f>VLOOKUP(A58,'12GS'!$B$2:$E$33,3,0)</f>
        <v>田村　紗羅</v>
      </c>
      <c r="D58" s="385" t="s">
        <v>422</v>
      </c>
      <c r="E58" s="384" t="str">
        <f>VLOOKUP(A58,'12GS'!$B$2:$E$33,4,0)</f>
        <v>エースTA</v>
      </c>
      <c r="F58" s="385" t="s">
        <v>423</v>
      </c>
      <c r="G58" s="96"/>
      <c r="H58" s="87"/>
      <c r="I58" s="97"/>
      <c r="J58" s="97"/>
      <c r="K58" s="87"/>
      <c r="L58" s="101"/>
    </row>
    <row r="59" spans="1:12">
      <c r="A59" s="384"/>
      <c r="B59" s="384"/>
      <c r="C59" s="384"/>
      <c r="D59" s="385"/>
      <c r="E59" s="384"/>
      <c r="F59" s="385"/>
      <c r="G59" s="87"/>
      <c r="H59" s="87"/>
      <c r="I59" s="97"/>
      <c r="J59" s="98"/>
      <c r="K59" s="87"/>
      <c r="L59" s="101"/>
    </row>
    <row r="60" spans="1:12">
      <c r="A60" s="384">
        <v>29</v>
      </c>
      <c r="B60" s="384">
        <f>VLOOKUP(A60,'12GS'!$B$2:$E$33,2,0)</f>
        <v>3652576</v>
      </c>
      <c r="C60" s="384" t="str">
        <f>VLOOKUP(A60,'12GS'!$B$2:$E$33,3,0)</f>
        <v>渡邊　彩枝</v>
      </c>
      <c r="D60" s="385" t="s">
        <v>422</v>
      </c>
      <c r="E60" s="384" t="str">
        <f>VLOOKUP(A60,'12GS'!$B$2:$E$33,4,0)</f>
        <v>ＮＪＴＣ</v>
      </c>
      <c r="F60" s="385" t="s">
        <v>423</v>
      </c>
      <c r="G60" s="93"/>
      <c r="H60" s="87"/>
      <c r="I60" s="97"/>
      <c r="J60" s="87"/>
      <c r="K60" s="87"/>
      <c r="L60" s="101"/>
    </row>
    <row r="61" spans="1:12">
      <c r="A61" s="384"/>
      <c r="B61" s="384"/>
      <c r="C61" s="384"/>
      <c r="D61" s="385"/>
      <c r="E61" s="384"/>
      <c r="F61" s="385"/>
      <c r="G61" s="94"/>
      <c r="H61" s="95"/>
      <c r="I61" s="97"/>
      <c r="J61" s="87"/>
      <c r="K61" s="87"/>
      <c r="L61" s="101"/>
    </row>
    <row r="62" spans="1:12">
      <c r="A62" s="384">
        <v>30</v>
      </c>
      <c r="B62" s="384">
        <f>VLOOKUP(A62,'12GS'!$B$2:$E$33,2,0)</f>
        <v>3652546</v>
      </c>
      <c r="C62" s="384" t="str">
        <f>VLOOKUP(A62,'12GS'!$B$2:$E$33,3,0)</f>
        <v>望月　優衣</v>
      </c>
      <c r="D62" s="385" t="s">
        <v>422</v>
      </c>
      <c r="E62" s="384" t="str">
        <f>VLOOKUP(A62,'12GS'!$B$2:$E$33,4,0)</f>
        <v>エースTA</v>
      </c>
      <c r="F62" s="385" t="s">
        <v>423</v>
      </c>
      <c r="G62" s="96"/>
      <c r="H62" s="87"/>
      <c r="I62" s="99"/>
      <c r="J62" s="87"/>
      <c r="K62" s="87"/>
      <c r="L62" s="101"/>
    </row>
    <row r="63" spans="1:12">
      <c r="A63" s="384"/>
      <c r="B63" s="384"/>
      <c r="C63" s="384"/>
      <c r="D63" s="385"/>
      <c r="E63" s="384"/>
      <c r="F63" s="385"/>
      <c r="G63" s="87"/>
      <c r="H63" s="97"/>
      <c r="I63" s="98"/>
      <c r="J63" s="87"/>
      <c r="K63" s="87"/>
      <c r="L63" s="101"/>
    </row>
    <row r="64" spans="1:12">
      <c r="A64" s="384">
        <v>31</v>
      </c>
      <c r="B64" s="384"/>
      <c r="C64" s="384" t="s">
        <v>529</v>
      </c>
      <c r="D64" s="387"/>
      <c r="E64" s="387"/>
      <c r="F64" s="387"/>
      <c r="G64" s="93"/>
      <c r="H64" s="97"/>
      <c r="I64" s="87"/>
      <c r="J64" s="87"/>
      <c r="K64" s="87"/>
      <c r="L64" s="101"/>
    </row>
    <row r="65" spans="1:12">
      <c r="A65" s="384"/>
      <c r="B65" s="384"/>
      <c r="C65" s="384"/>
      <c r="D65" s="387"/>
      <c r="E65" s="387"/>
      <c r="F65" s="387"/>
      <c r="G65" s="94"/>
      <c r="H65" s="98"/>
      <c r="I65" s="87"/>
      <c r="J65" s="87"/>
      <c r="K65" s="87"/>
      <c r="L65" s="101"/>
    </row>
    <row r="66" spans="1:12">
      <c r="A66" s="384">
        <v>32</v>
      </c>
      <c r="B66" s="384">
        <f>VLOOKUP(A66,'12GS'!$B$2:$E$33,2,0)</f>
        <v>3652519</v>
      </c>
      <c r="C66" s="384" t="str">
        <f>VLOOKUP(A66,'12GS'!$B$2:$E$33,3,0)</f>
        <v>二瓶　ひなた</v>
      </c>
      <c r="D66" s="385" t="s">
        <v>422</v>
      </c>
      <c r="E66" s="384" t="str">
        <f>VLOOKUP(A66,'12GS'!$B$2:$E$33,4,0)</f>
        <v>CSJ</v>
      </c>
      <c r="F66" s="385" t="s">
        <v>423</v>
      </c>
      <c r="G66" s="96"/>
      <c r="H66" s="87"/>
      <c r="I66" s="87"/>
      <c r="J66" s="87"/>
      <c r="K66" s="87"/>
      <c r="L66" s="101"/>
    </row>
    <row r="67" spans="1:12">
      <c r="A67" s="384"/>
      <c r="B67" s="384"/>
      <c r="C67" s="384"/>
      <c r="D67" s="385"/>
      <c r="E67" s="384"/>
      <c r="F67" s="385"/>
      <c r="G67" s="87"/>
      <c r="H67" s="87"/>
      <c r="I67" s="87"/>
      <c r="J67" s="87"/>
      <c r="K67" s="87"/>
      <c r="L67" s="101"/>
    </row>
  </sheetData>
  <mergeCells count="180"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F7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A16:A17"/>
    <mergeCell ref="B16:B17"/>
    <mergeCell ref="C16:C17"/>
    <mergeCell ref="A14:A15"/>
    <mergeCell ref="B14:B15"/>
    <mergeCell ref="C14:C15"/>
    <mergeCell ref="D14:D15"/>
    <mergeCell ref="E14:E15"/>
    <mergeCell ref="F14:F15"/>
    <mergeCell ref="D16:F17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A24:A25"/>
    <mergeCell ref="D24:D25"/>
    <mergeCell ref="E24:E25"/>
    <mergeCell ref="F24:F25"/>
    <mergeCell ref="B22:B23"/>
    <mergeCell ref="C22:C23"/>
    <mergeCell ref="B24:B25"/>
    <mergeCell ref="C24:C25"/>
    <mergeCell ref="D22:F23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34:A35"/>
    <mergeCell ref="B34:B35"/>
    <mergeCell ref="C34:C35"/>
    <mergeCell ref="D34:D35"/>
    <mergeCell ref="E34:E35"/>
    <mergeCell ref="F34:F35"/>
    <mergeCell ref="A30:A31"/>
    <mergeCell ref="D30:D31"/>
    <mergeCell ref="E30:E31"/>
    <mergeCell ref="F30:F31"/>
    <mergeCell ref="A32:A33"/>
    <mergeCell ref="B32:B33"/>
    <mergeCell ref="C32:C33"/>
    <mergeCell ref="B30:B31"/>
    <mergeCell ref="C30:C31"/>
    <mergeCell ref="D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F42:F43"/>
    <mergeCell ref="A44:A45"/>
    <mergeCell ref="D44:D45"/>
    <mergeCell ref="E44:E45"/>
    <mergeCell ref="F44:F45"/>
    <mergeCell ref="A40:A41"/>
    <mergeCell ref="D40:D41"/>
    <mergeCell ref="E40:E41"/>
    <mergeCell ref="F40:F41"/>
    <mergeCell ref="A42:A43"/>
    <mergeCell ref="B42:B43"/>
    <mergeCell ref="C42:C43"/>
    <mergeCell ref="D42:D43"/>
    <mergeCell ref="E42:E43"/>
    <mergeCell ref="B40:B41"/>
    <mergeCell ref="C40:C41"/>
    <mergeCell ref="B44:B45"/>
    <mergeCell ref="C44:C45"/>
    <mergeCell ref="A46:A47"/>
    <mergeCell ref="D46:D47"/>
    <mergeCell ref="E46:E47"/>
    <mergeCell ref="F46:F47"/>
    <mergeCell ref="A48:A49"/>
    <mergeCell ref="B46:B47"/>
    <mergeCell ref="C46:C47"/>
    <mergeCell ref="B48:B49"/>
    <mergeCell ref="C48:C49"/>
    <mergeCell ref="D48:F49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F56:F57"/>
    <mergeCell ref="A58:A59"/>
    <mergeCell ref="B58:B59"/>
    <mergeCell ref="C58:C59"/>
    <mergeCell ref="D58:D59"/>
    <mergeCell ref="E58:E59"/>
    <mergeCell ref="F58:F59"/>
    <mergeCell ref="A54:A55"/>
    <mergeCell ref="D54:D55"/>
    <mergeCell ref="E54:E55"/>
    <mergeCell ref="F54:F55"/>
    <mergeCell ref="A56:A57"/>
    <mergeCell ref="B56:B57"/>
    <mergeCell ref="C56:C57"/>
    <mergeCell ref="D56:D57"/>
    <mergeCell ref="E56:E57"/>
    <mergeCell ref="B54:B55"/>
    <mergeCell ref="C54:C55"/>
    <mergeCell ref="A60:A61"/>
    <mergeCell ref="D60:D61"/>
    <mergeCell ref="E60:E61"/>
    <mergeCell ref="F60:F61"/>
    <mergeCell ref="A62:A63"/>
    <mergeCell ref="B62:B63"/>
    <mergeCell ref="C62:C63"/>
    <mergeCell ref="D62:D63"/>
    <mergeCell ref="E62:E63"/>
    <mergeCell ref="B60:B61"/>
    <mergeCell ref="C60:C61"/>
    <mergeCell ref="A66:A67"/>
    <mergeCell ref="B66:B67"/>
    <mergeCell ref="C66:C67"/>
    <mergeCell ref="D66:D67"/>
    <mergeCell ref="E66:E67"/>
    <mergeCell ref="F66:F67"/>
    <mergeCell ref="F62:F63"/>
    <mergeCell ref="A64:A65"/>
    <mergeCell ref="B64:B65"/>
    <mergeCell ref="C64:C65"/>
    <mergeCell ref="D64:F65"/>
  </mergeCells>
  <phoneticPr fontId="1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"/>
  <sheetViews>
    <sheetView workbookViewId="0">
      <selection activeCell="H2" sqref="H2"/>
    </sheetView>
  </sheetViews>
  <sheetFormatPr defaultRowHeight="13.5"/>
  <cols>
    <col min="1" max="2" width="5.625" customWidth="1"/>
    <col min="3" max="3" width="12.625" customWidth="1"/>
    <col min="4" max="4" width="15.625" customWidth="1"/>
    <col min="5" max="5" width="13.625" customWidth="1"/>
    <col min="6" max="6" width="12.625" customWidth="1"/>
    <col min="7" max="7" width="15.625" customWidth="1"/>
    <col min="8" max="8" width="13.625" customWidth="1"/>
  </cols>
  <sheetData>
    <row r="1" spans="1:11" ht="13.5" customHeight="1">
      <c r="A1" s="6"/>
      <c r="B1" s="6"/>
      <c r="C1" s="8" t="s">
        <v>1</v>
      </c>
      <c r="D1" s="6" t="s">
        <v>2</v>
      </c>
      <c r="E1" s="6" t="s">
        <v>3</v>
      </c>
      <c r="F1" s="8" t="s">
        <v>1</v>
      </c>
      <c r="G1" s="6" t="s">
        <v>2</v>
      </c>
      <c r="H1" s="6" t="s">
        <v>3</v>
      </c>
    </row>
    <row r="2" spans="1:11">
      <c r="A2" s="4">
        <v>1</v>
      </c>
      <c r="B2" s="4">
        <v>1</v>
      </c>
      <c r="C2" s="7">
        <v>3652585</v>
      </c>
      <c r="D2" s="4" t="s">
        <v>154</v>
      </c>
      <c r="E2" s="4" t="str">
        <f>IF([15]確認書!$H$4="","",IF(C2="","",[15]確認書!$H$4))</f>
        <v>Asch T.A</v>
      </c>
      <c r="F2" s="4">
        <v>3652544</v>
      </c>
      <c r="G2" s="9" t="s">
        <v>156</v>
      </c>
      <c r="H2" s="4" t="str">
        <f>IF([15]確認書!$H$4="","",IF(F2="","",[15]確認書!$H$4))</f>
        <v>Asch T.A</v>
      </c>
      <c r="I2">
        <v>63</v>
      </c>
      <c r="J2">
        <v>90</v>
      </c>
      <c r="K2" s="79">
        <f>SUM(I2:J2)</f>
        <v>153</v>
      </c>
    </row>
    <row r="3" spans="1:11">
      <c r="A3" s="4">
        <v>2</v>
      </c>
      <c r="B3" s="4">
        <v>8</v>
      </c>
      <c r="C3" s="42">
        <v>3652452</v>
      </c>
      <c r="D3" s="25" t="s">
        <v>399</v>
      </c>
      <c r="E3" s="25" t="str">
        <f>IF([2]確認書!$H$4="","",IF(C3="","",[2]確認書!$H$4))</f>
        <v>エースTA</v>
      </c>
      <c r="F3" s="25">
        <v>3652519</v>
      </c>
      <c r="G3" s="25" t="s">
        <v>401</v>
      </c>
      <c r="H3" s="25" t="s">
        <v>502</v>
      </c>
      <c r="I3">
        <v>82</v>
      </c>
      <c r="J3">
        <v>71</v>
      </c>
      <c r="K3" s="79">
        <f>SUM(I3:J3)</f>
        <v>153</v>
      </c>
    </row>
    <row r="4" spans="1:11">
      <c r="A4" s="4">
        <v>3</v>
      </c>
      <c r="B4" s="4">
        <v>3</v>
      </c>
      <c r="C4" s="5">
        <v>3652534</v>
      </c>
      <c r="D4" s="6" t="s">
        <v>155</v>
      </c>
      <c r="E4" s="6" t="s">
        <v>536</v>
      </c>
      <c r="F4" s="6">
        <v>3652545</v>
      </c>
      <c r="G4" s="6" t="s">
        <v>157</v>
      </c>
      <c r="H4" s="6" t="s">
        <v>551</v>
      </c>
      <c r="I4">
        <v>106</v>
      </c>
      <c r="J4">
        <v>0</v>
      </c>
      <c r="K4" s="81">
        <f>SUM(I4:J4)</f>
        <v>106</v>
      </c>
    </row>
    <row r="5" spans="1:11" ht="14.25">
      <c r="A5" s="13">
        <v>4</v>
      </c>
      <c r="B5" s="4">
        <v>5</v>
      </c>
      <c r="C5" s="24">
        <v>3652547</v>
      </c>
      <c r="D5" s="25" t="s">
        <v>407</v>
      </c>
      <c r="E5" s="34" t="s">
        <v>408</v>
      </c>
      <c r="F5" s="27">
        <v>3652548</v>
      </c>
      <c r="G5" s="34" t="s">
        <v>409</v>
      </c>
      <c r="H5" s="34" t="s">
        <v>410</v>
      </c>
      <c r="I5">
        <v>14</v>
      </c>
      <c r="J5">
        <v>0</v>
      </c>
      <c r="K5" s="79">
        <f>SUM(I5:J5)</f>
        <v>14</v>
      </c>
    </row>
    <row r="6" spans="1:11">
      <c r="A6" s="4">
        <v>5</v>
      </c>
      <c r="B6" s="4">
        <v>4</v>
      </c>
      <c r="C6" s="40">
        <v>3652546</v>
      </c>
      <c r="D6" s="34" t="s">
        <v>397</v>
      </c>
      <c r="E6" s="34" t="str">
        <f>IF([2]確認書!$H$4="","",IF(C6="","",[2]確認書!$H$4))</f>
        <v>エースTA</v>
      </c>
      <c r="F6" s="34">
        <v>3652561</v>
      </c>
      <c r="G6" s="34" t="s">
        <v>400</v>
      </c>
      <c r="H6" s="34" t="str">
        <f>IF([2]確認書!$H$4="","",IF(F6="","",[2]確認書!$H$4))</f>
        <v>エースTA</v>
      </c>
      <c r="I6">
        <v>0</v>
      </c>
      <c r="J6">
        <v>0</v>
      </c>
      <c r="K6" s="127">
        <v>0</v>
      </c>
    </row>
    <row r="7" spans="1:11">
      <c r="A7" s="4">
        <v>6</v>
      </c>
      <c r="B7" s="4">
        <v>7</v>
      </c>
      <c r="C7" s="42">
        <v>3652564</v>
      </c>
      <c r="D7" s="25" t="s">
        <v>395</v>
      </c>
      <c r="E7" s="25" t="str">
        <f>IF([2]確認書!$H$4="","",IF(C7="","",[2]確認書!$H$4))</f>
        <v>エースTA</v>
      </c>
      <c r="F7" s="25">
        <v>3652586</v>
      </c>
      <c r="G7" s="41" t="s">
        <v>130</v>
      </c>
      <c r="H7" s="25" t="s">
        <v>503</v>
      </c>
      <c r="I7">
        <v>0</v>
      </c>
      <c r="J7">
        <v>0</v>
      </c>
      <c r="K7" s="79">
        <v>0</v>
      </c>
    </row>
    <row r="8" spans="1:11" ht="13.5" customHeight="1">
      <c r="A8" s="4">
        <v>7</v>
      </c>
      <c r="B8" s="4">
        <v>6</v>
      </c>
      <c r="C8" s="5">
        <v>3652600</v>
      </c>
      <c r="D8" s="4" t="s">
        <v>69</v>
      </c>
      <c r="E8" s="4" t="s">
        <v>35</v>
      </c>
      <c r="F8" s="6">
        <v>3652587</v>
      </c>
      <c r="G8" s="6" t="s">
        <v>70</v>
      </c>
      <c r="H8" s="6" t="s">
        <v>35</v>
      </c>
      <c r="I8">
        <v>0</v>
      </c>
      <c r="J8">
        <v>0</v>
      </c>
      <c r="K8" s="81">
        <v>0</v>
      </c>
    </row>
    <row r="9" spans="1:11">
      <c r="A9" s="4">
        <v>8</v>
      </c>
      <c r="B9" s="4">
        <v>2</v>
      </c>
      <c r="C9" s="152" t="s">
        <v>488</v>
      </c>
      <c r="D9" s="152"/>
      <c r="E9" s="152"/>
      <c r="F9" s="152"/>
      <c r="G9" s="152"/>
      <c r="H9" s="152"/>
    </row>
  </sheetData>
  <sortState ref="A3:K8">
    <sortCondition descending="1" ref="K2"/>
  </sortState>
  <phoneticPr fontId="1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5"/>
  <sheetViews>
    <sheetView workbookViewId="0">
      <selection activeCell="A3" sqref="A3"/>
    </sheetView>
  </sheetViews>
  <sheetFormatPr defaultRowHeight="13.5"/>
  <cols>
    <col min="2" max="2" width="10.5" bestFit="1" customWidth="1"/>
    <col min="3" max="3" width="10.875" customWidth="1"/>
    <col min="4" max="4" width="6.375" customWidth="1"/>
    <col min="5" max="5" width="14.75" customWidth="1"/>
  </cols>
  <sheetData>
    <row r="1" spans="1:10" ht="14.25">
      <c r="A1" s="84" t="s">
        <v>431</v>
      </c>
      <c r="B1" s="102"/>
      <c r="C1" s="103"/>
      <c r="D1" s="103"/>
      <c r="E1" s="103"/>
      <c r="F1" s="86"/>
      <c r="G1" s="104"/>
      <c r="H1" s="104"/>
      <c r="I1" s="104"/>
      <c r="J1" s="104"/>
    </row>
    <row r="2" spans="1:10" ht="14.25">
      <c r="A2" s="84" t="s">
        <v>430</v>
      </c>
      <c r="B2" s="102"/>
      <c r="C2" s="103"/>
      <c r="D2" s="103"/>
      <c r="E2" s="103"/>
      <c r="F2" s="87"/>
      <c r="G2" s="104"/>
      <c r="H2" s="104"/>
      <c r="I2" s="104"/>
      <c r="J2" s="104"/>
    </row>
    <row r="3" spans="1:10">
      <c r="A3" s="87"/>
      <c r="B3" s="89"/>
      <c r="C3" s="87"/>
      <c r="D3" s="87"/>
      <c r="E3" s="87"/>
      <c r="F3" s="87"/>
      <c r="G3" s="90">
        <v>1</v>
      </c>
      <c r="H3" s="91" t="s">
        <v>419</v>
      </c>
      <c r="I3" s="91" t="s">
        <v>420</v>
      </c>
      <c r="J3" s="92" t="s">
        <v>421</v>
      </c>
    </row>
    <row r="4" spans="1:10">
      <c r="A4" s="396">
        <v>1</v>
      </c>
      <c r="B4" s="390">
        <f>VLOOKUP(A4,'12GD'!$B$2:$H$9,2,0)</f>
        <v>3652585</v>
      </c>
      <c r="C4" s="390" t="str">
        <f>VLOOKUP(A4,'12GD'!$B$2:$H$9,3,0)</f>
        <v>小西　真朱</v>
      </c>
      <c r="D4" s="391" t="s">
        <v>422</v>
      </c>
      <c r="E4" s="390" t="str">
        <f>VLOOKUP(A4,'12GD'!$B$2:$H$9,4,0)</f>
        <v>Asch T.A</v>
      </c>
      <c r="F4" s="392" t="s">
        <v>423</v>
      </c>
      <c r="G4" s="105"/>
      <c r="H4" s="105"/>
      <c r="I4" s="104"/>
      <c r="J4" s="104"/>
    </row>
    <row r="5" spans="1:10">
      <c r="A5" s="396"/>
      <c r="B5" s="390"/>
      <c r="C5" s="390"/>
      <c r="D5" s="391"/>
      <c r="E5" s="390"/>
      <c r="F5" s="392"/>
      <c r="G5" s="105"/>
      <c r="H5" s="105"/>
      <c r="I5" s="104"/>
      <c r="J5" s="104"/>
    </row>
    <row r="6" spans="1:10">
      <c r="A6" s="396"/>
      <c r="B6" s="393">
        <f>VLOOKUP(A4,'12GD'!$B$2:$H$9,5,0)</f>
        <v>3652544</v>
      </c>
      <c r="C6" s="393" t="str">
        <f>VLOOKUP(A4,'12GD'!$B$2:$H$9,6,0)</f>
        <v>深野　莉々子</v>
      </c>
      <c r="D6" s="394" t="s">
        <v>422</v>
      </c>
      <c r="E6" s="393" t="str">
        <f>VLOOKUP(A4,'12GD'!$B$2:$H$9,7,0)</f>
        <v>Asch T.A</v>
      </c>
      <c r="F6" s="395" t="s">
        <v>423</v>
      </c>
      <c r="G6" s="106"/>
      <c r="H6" s="105"/>
      <c r="I6" s="104"/>
      <c r="J6" s="104"/>
    </row>
    <row r="7" spans="1:10">
      <c r="A7" s="396"/>
      <c r="B7" s="393"/>
      <c r="C7" s="393"/>
      <c r="D7" s="394"/>
      <c r="E7" s="393"/>
      <c r="F7" s="395"/>
      <c r="G7" s="107"/>
      <c r="H7" s="108"/>
      <c r="I7" s="104"/>
      <c r="J7" s="104"/>
    </row>
    <row r="8" spans="1:10" ht="13.5" customHeight="1">
      <c r="A8" s="396">
        <v>2</v>
      </c>
      <c r="B8" s="389"/>
      <c r="C8" s="389" t="s">
        <v>529</v>
      </c>
      <c r="D8" s="391"/>
      <c r="E8" s="391"/>
      <c r="F8" s="391"/>
      <c r="G8" s="107"/>
      <c r="H8" s="106"/>
      <c r="I8" s="104"/>
      <c r="J8" s="104"/>
    </row>
    <row r="9" spans="1:10" ht="13.5" customHeight="1">
      <c r="A9" s="396"/>
      <c r="B9" s="389"/>
      <c r="C9" s="389"/>
      <c r="D9" s="391"/>
      <c r="E9" s="391"/>
      <c r="F9" s="391"/>
      <c r="G9" s="109"/>
      <c r="H9" s="107"/>
      <c r="I9" s="104"/>
      <c r="J9" s="104"/>
    </row>
    <row r="10" spans="1:10" ht="13.5" customHeight="1">
      <c r="A10" s="396"/>
      <c r="B10" s="389"/>
      <c r="C10" s="389"/>
      <c r="D10" s="391"/>
      <c r="E10" s="391"/>
      <c r="F10" s="391"/>
      <c r="G10" s="105"/>
      <c r="H10" s="107"/>
      <c r="I10" s="104"/>
      <c r="J10" s="104"/>
    </row>
    <row r="11" spans="1:10" ht="13.5" customHeight="1">
      <c r="A11" s="396"/>
      <c r="B11" s="389"/>
      <c r="C11" s="389"/>
      <c r="D11" s="391"/>
      <c r="E11" s="391"/>
      <c r="F11" s="391"/>
      <c r="G11" s="105"/>
      <c r="H11" s="107"/>
      <c r="I11" s="110"/>
      <c r="J11" s="104"/>
    </row>
    <row r="12" spans="1:10" ht="13.5" customHeight="1">
      <c r="A12" s="396">
        <v>3</v>
      </c>
      <c r="B12" s="390">
        <f>VLOOKUP(A12,'12GD'!$B$2:$H$9,2,0)</f>
        <v>3652534</v>
      </c>
      <c r="C12" s="390" t="str">
        <f>VLOOKUP(A12,'12GD'!$B$2:$H$9,3,0)</f>
        <v>稲場　萌花</v>
      </c>
      <c r="D12" s="391" t="s">
        <v>422</v>
      </c>
      <c r="E12" s="390" t="str">
        <f>VLOOKUP(A12,'12GD'!$B$2:$H$9,4,0)</f>
        <v>AschT.A</v>
      </c>
      <c r="F12" s="392" t="s">
        <v>423</v>
      </c>
      <c r="G12" s="105"/>
      <c r="H12" s="107"/>
      <c r="I12" s="111"/>
      <c r="J12" s="104"/>
    </row>
    <row r="13" spans="1:10" ht="13.5" customHeight="1">
      <c r="A13" s="396"/>
      <c r="B13" s="390"/>
      <c r="C13" s="390"/>
      <c r="D13" s="391"/>
      <c r="E13" s="390"/>
      <c r="F13" s="392"/>
      <c r="G13" s="108"/>
      <c r="H13" s="107"/>
      <c r="I13" s="112"/>
      <c r="J13" s="104"/>
    </row>
    <row r="14" spans="1:10" ht="13.5" customHeight="1">
      <c r="A14" s="396"/>
      <c r="B14" s="393">
        <f>VLOOKUP(A12,'12GD'!$B$2:$H$9,5,0)</f>
        <v>3652545</v>
      </c>
      <c r="C14" s="393" t="str">
        <f>VLOOKUP(A12,'12GD'!$B$2:$H$9,6,0)</f>
        <v>寺田　帆花</v>
      </c>
      <c r="D14" s="394" t="s">
        <v>422</v>
      </c>
      <c r="E14" s="393" t="str">
        <f>VLOOKUP(A12,'12GD'!$B$2:$H$9,7,0)</f>
        <v xml:space="preserve"> AschT.A</v>
      </c>
      <c r="F14" s="395" t="s">
        <v>423</v>
      </c>
      <c r="G14" s="106"/>
      <c r="H14" s="113"/>
      <c r="I14" s="112"/>
      <c r="J14" s="104"/>
    </row>
    <row r="15" spans="1:10" ht="13.5" customHeight="1">
      <c r="A15" s="396"/>
      <c r="B15" s="393"/>
      <c r="C15" s="393"/>
      <c r="D15" s="394"/>
      <c r="E15" s="393"/>
      <c r="F15" s="395"/>
      <c r="G15" s="107"/>
      <c r="H15" s="114"/>
      <c r="I15" s="112"/>
      <c r="J15" s="104"/>
    </row>
    <row r="16" spans="1:10" ht="13.5" customHeight="1">
      <c r="A16" s="396">
        <v>4</v>
      </c>
      <c r="B16" s="390">
        <f>VLOOKUP(A16,'12GD'!$B$2:$H$9,2,0)</f>
        <v>3652546</v>
      </c>
      <c r="C16" s="390" t="str">
        <f>VLOOKUP(A16,'12GD'!$B$2:$H$9,3,0)</f>
        <v>望月　優衣</v>
      </c>
      <c r="D16" s="391" t="s">
        <v>422</v>
      </c>
      <c r="E16" s="390" t="str">
        <f>VLOOKUP(A16,'12GD'!$B$2:$H$9,4,0)</f>
        <v>エースTA</v>
      </c>
      <c r="F16" s="392" t="s">
        <v>423</v>
      </c>
      <c r="G16" s="107"/>
      <c r="H16" s="105"/>
      <c r="I16" s="112"/>
      <c r="J16" s="104"/>
    </row>
    <row r="17" spans="1:10" ht="13.5" customHeight="1">
      <c r="A17" s="396"/>
      <c r="B17" s="390"/>
      <c r="C17" s="390"/>
      <c r="D17" s="391"/>
      <c r="E17" s="390"/>
      <c r="F17" s="392"/>
      <c r="G17" s="109"/>
      <c r="H17" s="105"/>
      <c r="I17" s="112"/>
      <c r="J17" s="104"/>
    </row>
    <row r="18" spans="1:10" ht="13.5" customHeight="1">
      <c r="A18" s="396"/>
      <c r="B18" s="393">
        <f>VLOOKUP(A16,'12GD'!$B$2:$H$9,5,0)</f>
        <v>3652561</v>
      </c>
      <c r="C18" s="393" t="str">
        <f>VLOOKUP(A16,'12GD'!$B$2:$H$9,6,0)</f>
        <v>徳永　穏</v>
      </c>
      <c r="D18" s="394" t="s">
        <v>422</v>
      </c>
      <c r="E18" s="393" t="str">
        <f>VLOOKUP(A16,'12GD'!$B$2:$H$9,7,0)</f>
        <v>エースTA</v>
      </c>
      <c r="F18" s="395" t="s">
        <v>423</v>
      </c>
      <c r="G18" s="105"/>
      <c r="H18" s="105"/>
      <c r="I18" s="112"/>
      <c r="J18" s="104"/>
    </row>
    <row r="19" spans="1:10" ht="13.5" customHeight="1">
      <c r="A19" s="396"/>
      <c r="B19" s="393"/>
      <c r="C19" s="393"/>
      <c r="D19" s="394"/>
      <c r="E19" s="393"/>
      <c r="F19" s="395"/>
      <c r="G19" s="105"/>
      <c r="H19" s="105"/>
      <c r="I19" s="112"/>
      <c r="J19" s="115"/>
    </row>
    <row r="20" spans="1:10" ht="13.5" customHeight="1">
      <c r="A20" s="396">
        <v>5</v>
      </c>
      <c r="B20" s="390">
        <f>VLOOKUP(A20,'12GD'!$B$2:$H$9,2,0)</f>
        <v>3652547</v>
      </c>
      <c r="C20" s="390" t="str">
        <f>VLOOKUP(A20,'12GD'!$B$2:$H$9,3,0)</f>
        <v>糸賀　咲和</v>
      </c>
      <c r="D20" s="391" t="s">
        <v>422</v>
      </c>
      <c r="E20" s="390" t="str">
        <f>VLOOKUP(A20,'12GD'!$B$2:$H$9,4,0)</f>
        <v>T-1インドアTS</v>
      </c>
      <c r="F20" s="392" t="s">
        <v>423</v>
      </c>
      <c r="G20" s="105"/>
      <c r="H20" s="105"/>
      <c r="I20" s="112"/>
      <c r="J20" s="119"/>
    </row>
    <row r="21" spans="1:10" ht="13.5" customHeight="1">
      <c r="A21" s="396"/>
      <c r="B21" s="390"/>
      <c r="C21" s="390"/>
      <c r="D21" s="391"/>
      <c r="E21" s="390"/>
      <c r="F21" s="392"/>
      <c r="G21" s="108"/>
      <c r="H21" s="105"/>
      <c r="I21" s="112"/>
      <c r="J21" s="120"/>
    </row>
    <row r="22" spans="1:10" ht="13.5" customHeight="1">
      <c r="A22" s="396"/>
      <c r="B22" s="393">
        <f>VLOOKUP(A20,'12GD'!$B$2:$H$9,5,0)</f>
        <v>3652548</v>
      </c>
      <c r="C22" s="393" t="str">
        <f>VLOOKUP(A20,'12GD'!$B$2:$H$9,6,0)</f>
        <v>片山　葉子</v>
      </c>
      <c r="D22" s="394" t="s">
        <v>422</v>
      </c>
      <c r="E22" s="393" t="str">
        <f>VLOOKUP(A20,'12GD'!$B$2:$H$9,7,0)</f>
        <v>守谷TC</v>
      </c>
      <c r="F22" s="395" t="s">
        <v>423</v>
      </c>
      <c r="G22" s="106"/>
      <c r="H22" s="105"/>
      <c r="I22" s="112"/>
      <c r="J22" s="120"/>
    </row>
    <row r="23" spans="1:10" ht="13.5" customHeight="1">
      <c r="A23" s="396"/>
      <c r="B23" s="393"/>
      <c r="C23" s="393"/>
      <c r="D23" s="394"/>
      <c r="E23" s="393"/>
      <c r="F23" s="395"/>
      <c r="G23" s="107"/>
      <c r="H23" s="116"/>
      <c r="I23" s="112"/>
      <c r="J23" s="120"/>
    </row>
    <row r="24" spans="1:10" ht="13.5" customHeight="1">
      <c r="A24" s="396">
        <v>6</v>
      </c>
      <c r="B24" s="390">
        <f>VLOOKUP(A24,'12GD'!$B$2:$H$9,2,0)</f>
        <v>3652600</v>
      </c>
      <c r="C24" s="390" t="str">
        <f>VLOOKUP(A24,'12GD'!$B$2:$H$9,3,0)</f>
        <v>五頭　蘭</v>
      </c>
      <c r="D24" s="391" t="s">
        <v>422</v>
      </c>
      <c r="E24" s="390" t="str">
        <f>VLOOKUP(A24,'12GD'!$B$2:$H$9,4,0)</f>
        <v>KCJTA</v>
      </c>
      <c r="F24" s="392" t="s">
        <v>423</v>
      </c>
      <c r="G24" s="107"/>
      <c r="H24" s="106"/>
      <c r="I24" s="112"/>
      <c r="J24" s="120"/>
    </row>
    <row r="25" spans="1:10" ht="13.5" customHeight="1">
      <c r="A25" s="396"/>
      <c r="B25" s="390"/>
      <c r="C25" s="390"/>
      <c r="D25" s="391"/>
      <c r="E25" s="390"/>
      <c r="F25" s="392"/>
      <c r="G25" s="109"/>
      <c r="H25" s="107"/>
      <c r="I25" s="112"/>
      <c r="J25" s="120"/>
    </row>
    <row r="26" spans="1:10" ht="13.5" customHeight="1">
      <c r="A26" s="396"/>
      <c r="B26" s="393">
        <f>VLOOKUP(A24,'12GD'!$B$2:$H$9,5,0)</f>
        <v>3652587</v>
      </c>
      <c r="C26" s="393" t="str">
        <f>VLOOKUP(A24,'12GD'!$B$2:$H$9,6,0)</f>
        <v>石川　莉咲</v>
      </c>
      <c r="D26" s="394" t="s">
        <v>422</v>
      </c>
      <c r="E26" s="393" t="str">
        <f>VLOOKUP(A24,'12GD'!$B$2:$H$9,7,0)</f>
        <v>KCJTA</v>
      </c>
      <c r="F26" s="395" t="s">
        <v>423</v>
      </c>
      <c r="G26" s="105"/>
      <c r="H26" s="107"/>
      <c r="I26" s="112"/>
      <c r="J26" s="120"/>
    </row>
    <row r="27" spans="1:10" ht="13.5" customHeight="1">
      <c r="A27" s="396"/>
      <c r="B27" s="393"/>
      <c r="C27" s="393"/>
      <c r="D27" s="394"/>
      <c r="E27" s="393"/>
      <c r="F27" s="395"/>
      <c r="G27" s="105"/>
      <c r="H27" s="107"/>
      <c r="I27" s="115"/>
      <c r="J27" s="124"/>
    </row>
    <row r="28" spans="1:10" ht="13.5" customHeight="1">
      <c r="A28" s="396">
        <v>7</v>
      </c>
      <c r="B28" s="390">
        <f>VLOOKUP(A28,'12GD'!$B$2:$H$9,2,0)</f>
        <v>3652564</v>
      </c>
      <c r="C28" s="390" t="str">
        <f>VLOOKUP(A28,'12GD'!$B$2:$H$9,3,0)</f>
        <v>森　七海</v>
      </c>
      <c r="D28" s="391" t="s">
        <v>422</v>
      </c>
      <c r="E28" s="390" t="str">
        <f>VLOOKUP(A28,'12GD'!$B$2:$H$9,4,0)</f>
        <v>エースTA</v>
      </c>
      <c r="F28" s="392" t="s">
        <v>423</v>
      </c>
      <c r="G28" s="105"/>
      <c r="H28" s="107"/>
      <c r="I28" s="104"/>
      <c r="J28" s="120"/>
    </row>
    <row r="29" spans="1:10" ht="13.5" customHeight="1">
      <c r="A29" s="396"/>
      <c r="B29" s="390"/>
      <c r="C29" s="390"/>
      <c r="D29" s="391"/>
      <c r="E29" s="390"/>
      <c r="F29" s="392"/>
      <c r="G29" s="108"/>
      <c r="H29" s="107"/>
      <c r="I29" s="104"/>
      <c r="J29" s="120"/>
    </row>
    <row r="30" spans="1:10" ht="13.5" customHeight="1">
      <c r="A30" s="396"/>
      <c r="B30" s="393">
        <f>VLOOKUP(A28,'12GD'!$B$2:$H$9,5,0)</f>
        <v>3652586</v>
      </c>
      <c r="C30" s="393" t="str">
        <f>VLOOKUP(A28,'12GD'!$B$2:$H$9,6,0)</f>
        <v>松本　陽玖</v>
      </c>
      <c r="D30" s="394" t="s">
        <v>422</v>
      </c>
      <c r="E30" s="393" t="str">
        <f>VLOOKUP(A28,'12GD'!$B$2:$H$9,7,0)</f>
        <v>NFSC</v>
      </c>
      <c r="F30" s="395" t="s">
        <v>423</v>
      </c>
      <c r="G30" s="106"/>
      <c r="H30" s="113"/>
      <c r="I30" s="104"/>
      <c r="J30" s="120"/>
    </row>
    <row r="31" spans="1:10" ht="13.5" customHeight="1">
      <c r="A31" s="396"/>
      <c r="B31" s="393"/>
      <c r="C31" s="393"/>
      <c r="D31" s="394"/>
      <c r="E31" s="393"/>
      <c r="F31" s="395"/>
      <c r="G31" s="107"/>
      <c r="H31" s="118"/>
      <c r="I31" s="104"/>
      <c r="J31" s="120"/>
    </row>
    <row r="32" spans="1:10" ht="13.5" customHeight="1">
      <c r="A32" s="396">
        <v>8</v>
      </c>
      <c r="B32" s="390">
        <f>VLOOKUP(A32,'12GD'!$B$2:$H$9,2,0)</f>
        <v>3652452</v>
      </c>
      <c r="C32" s="390" t="str">
        <f>VLOOKUP(A32,'12GD'!$B$2:$H$9,3,0)</f>
        <v>小湊　美波</v>
      </c>
      <c r="D32" s="391" t="s">
        <v>422</v>
      </c>
      <c r="E32" s="390" t="str">
        <f>VLOOKUP(A32,'12GD'!$B$2:$H$9,4,0)</f>
        <v>エースTA</v>
      </c>
      <c r="F32" s="392" t="s">
        <v>423</v>
      </c>
      <c r="G32" s="107"/>
      <c r="H32" s="105"/>
      <c r="I32" s="104"/>
      <c r="J32" s="120"/>
    </row>
    <row r="33" spans="1:10" ht="13.5" customHeight="1">
      <c r="A33" s="396"/>
      <c r="B33" s="390"/>
      <c r="C33" s="390"/>
      <c r="D33" s="391"/>
      <c r="E33" s="390"/>
      <c r="F33" s="392"/>
      <c r="G33" s="109"/>
      <c r="H33" s="105"/>
      <c r="I33" s="104"/>
      <c r="J33" s="120"/>
    </row>
    <row r="34" spans="1:10" ht="13.5" customHeight="1">
      <c r="A34" s="396"/>
      <c r="B34" s="393">
        <f>VLOOKUP(A32,'12GD'!$B$2:$H$9,5,0)</f>
        <v>3652519</v>
      </c>
      <c r="C34" s="393" t="str">
        <f>VLOOKUP(A32,'12GD'!$B$2:$H$9,6,0)</f>
        <v>二瓶　ひなた</v>
      </c>
      <c r="D34" s="394" t="s">
        <v>422</v>
      </c>
      <c r="E34" s="393" t="str">
        <f>VLOOKUP(A32,'12GD'!$B$2:$H$9,7,0)</f>
        <v>CSJ</v>
      </c>
      <c r="F34" s="395" t="s">
        <v>423</v>
      </c>
      <c r="G34" s="105"/>
      <c r="H34" s="105"/>
      <c r="I34" s="104"/>
      <c r="J34" s="120"/>
    </row>
    <row r="35" spans="1:10" ht="13.5" customHeight="1">
      <c r="A35" s="396"/>
      <c r="B35" s="393"/>
      <c r="C35" s="393"/>
      <c r="D35" s="394"/>
      <c r="E35" s="393"/>
      <c r="F35" s="395"/>
      <c r="G35" s="105"/>
      <c r="H35" s="105"/>
      <c r="I35" s="104"/>
      <c r="J35" s="120"/>
    </row>
  </sheetData>
  <mergeCells count="81">
    <mergeCell ref="A12:A15"/>
    <mergeCell ref="B12:B13"/>
    <mergeCell ref="C12:C13"/>
    <mergeCell ref="D12:D13"/>
    <mergeCell ref="B6:B7"/>
    <mergeCell ref="C6:C7"/>
    <mergeCell ref="D6:D7"/>
    <mergeCell ref="A8:A11"/>
    <mergeCell ref="A4:A7"/>
    <mergeCell ref="D4:D5"/>
    <mergeCell ref="D8:F11"/>
    <mergeCell ref="B8:B11"/>
    <mergeCell ref="C8:C11"/>
    <mergeCell ref="E6:E7"/>
    <mergeCell ref="F6:F7"/>
    <mergeCell ref="B4:B5"/>
    <mergeCell ref="C4:C5"/>
    <mergeCell ref="E4:E5"/>
    <mergeCell ref="F4:F5"/>
    <mergeCell ref="E14:E15"/>
    <mergeCell ref="E12:E13"/>
    <mergeCell ref="F12:F13"/>
    <mergeCell ref="F14:F15"/>
    <mergeCell ref="B14:B15"/>
    <mergeCell ref="C14:C15"/>
    <mergeCell ref="D14:D15"/>
    <mergeCell ref="E18:E19"/>
    <mergeCell ref="F18:F19"/>
    <mergeCell ref="E16:E17"/>
    <mergeCell ref="F16:F17"/>
    <mergeCell ref="A16:A19"/>
    <mergeCell ref="B16:B17"/>
    <mergeCell ref="C16:C17"/>
    <mergeCell ref="D16:D17"/>
    <mergeCell ref="B18:B19"/>
    <mergeCell ref="C18:C19"/>
    <mergeCell ref="D18:D19"/>
    <mergeCell ref="A20:A23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4:A27"/>
    <mergeCell ref="B24:B25"/>
    <mergeCell ref="C24:C25"/>
    <mergeCell ref="D24:D25"/>
    <mergeCell ref="E24:E25"/>
    <mergeCell ref="F28:F29"/>
    <mergeCell ref="D30:D31"/>
    <mergeCell ref="F24:F25"/>
    <mergeCell ref="B26:B27"/>
    <mergeCell ref="C26:C27"/>
    <mergeCell ref="D26:D27"/>
    <mergeCell ref="E26:E27"/>
    <mergeCell ref="F26:F27"/>
    <mergeCell ref="B28:B29"/>
    <mergeCell ref="C28:C29"/>
    <mergeCell ref="B30:B31"/>
    <mergeCell ref="C30:C31"/>
    <mergeCell ref="F34:F35"/>
    <mergeCell ref="E30:E31"/>
    <mergeCell ref="F30:F31"/>
    <mergeCell ref="F32:F33"/>
    <mergeCell ref="A32:A35"/>
    <mergeCell ref="B32:B33"/>
    <mergeCell ref="C32:C33"/>
    <mergeCell ref="D32:D33"/>
    <mergeCell ref="E32:E33"/>
    <mergeCell ref="B34:B35"/>
    <mergeCell ref="C34:C35"/>
    <mergeCell ref="D34:D35"/>
    <mergeCell ref="E34:E35"/>
    <mergeCell ref="A28:A31"/>
    <mergeCell ref="D28:D29"/>
    <mergeCell ref="E28:E2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workbookViewId="0">
      <selection sqref="A1:D1"/>
    </sheetView>
  </sheetViews>
  <sheetFormatPr defaultRowHeight="13.5" customHeight="1"/>
  <cols>
    <col min="1" max="1" width="4.5" style="304" customWidth="1"/>
    <col min="2" max="2" width="11.375" style="263" customWidth="1"/>
    <col min="3" max="3" width="1.75" style="263" customWidth="1"/>
    <col min="4" max="4" width="79.875" style="263" customWidth="1"/>
    <col min="5" max="256" width="9" style="263"/>
    <col min="257" max="257" width="4.5" style="263" customWidth="1"/>
    <col min="258" max="258" width="11.375" style="263" customWidth="1"/>
    <col min="259" max="259" width="1.75" style="263" customWidth="1"/>
    <col min="260" max="260" width="79.875" style="263" customWidth="1"/>
    <col min="261" max="512" width="9" style="263"/>
    <col min="513" max="513" width="4.5" style="263" customWidth="1"/>
    <col min="514" max="514" width="11.375" style="263" customWidth="1"/>
    <col min="515" max="515" width="1.75" style="263" customWidth="1"/>
    <col min="516" max="516" width="79.875" style="263" customWidth="1"/>
    <col min="517" max="768" width="9" style="263"/>
    <col min="769" max="769" width="4.5" style="263" customWidth="1"/>
    <col min="770" max="770" width="11.375" style="263" customWidth="1"/>
    <col min="771" max="771" width="1.75" style="263" customWidth="1"/>
    <col min="772" max="772" width="79.875" style="263" customWidth="1"/>
    <col min="773" max="1024" width="9" style="263"/>
    <col min="1025" max="1025" width="4.5" style="263" customWidth="1"/>
    <col min="1026" max="1026" width="11.375" style="263" customWidth="1"/>
    <col min="1027" max="1027" width="1.75" style="263" customWidth="1"/>
    <col min="1028" max="1028" width="79.875" style="263" customWidth="1"/>
    <col min="1029" max="1280" width="9" style="263"/>
    <col min="1281" max="1281" width="4.5" style="263" customWidth="1"/>
    <col min="1282" max="1282" width="11.375" style="263" customWidth="1"/>
    <col min="1283" max="1283" width="1.75" style="263" customWidth="1"/>
    <col min="1284" max="1284" width="79.875" style="263" customWidth="1"/>
    <col min="1285" max="1536" width="9" style="263"/>
    <col min="1537" max="1537" width="4.5" style="263" customWidth="1"/>
    <col min="1538" max="1538" width="11.375" style="263" customWidth="1"/>
    <col min="1539" max="1539" width="1.75" style="263" customWidth="1"/>
    <col min="1540" max="1540" width="79.875" style="263" customWidth="1"/>
    <col min="1541" max="1792" width="9" style="263"/>
    <col min="1793" max="1793" width="4.5" style="263" customWidth="1"/>
    <col min="1794" max="1794" width="11.375" style="263" customWidth="1"/>
    <col min="1795" max="1795" width="1.75" style="263" customWidth="1"/>
    <col min="1796" max="1796" width="79.875" style="263" customWidth="1"/>
    <col min="1797" max="2048" width="9" style="263"/>
    <col min="2049" max="2049" width="4.5" style="263" customWidth="1"/>
    <col min="2050" max="2050" width="11.375" style="263" customWidth="1"/>
    <col min="2051" max="2051" width="1.75" style="263" customWidth="1"/>
    <col min="2052" max="2052" width="79.875" style="263" customWidth="1"/>
    <col min="2053" max="2304" width="9" style="263"/>
    <col min="2305" max="2305" width="4.5" style="263" customWidth="1"/>
    <col min="2306" max="2306" width="11.375" style="263" customWidth="1"/>
    <col min="2307" max="2307" width="1.75" style="263" customWidth="1"/>
    <col min="2308" max="2308" width="79.875" style="263" customWidth="1"/>
    <col min="2309" max="2560" width="9" style="263"/>
    <col min="2561" max="2561" width="4.5" style="263" customWidth="1"/>
    <col min="2562" max="2562" width="11.375" style="263" customWidth="1"/>
    <col min="2563" max="2563" width="1.75" style="263" customWidth="1"/>
    <col min="2564" max="2564" width="79.875" style="263" customWidth="1"/>
    <col min="2565" max="2816" width="9" style="263"/>
    <col min="2817" max="2817" width="4.5" style="263" customWidth="1"/>
    <col min="2818" max="2818" width="11.375" style="263" customWidth="1"/>
    <col min="2819" max="2819" width="1.75" style="263" customWidth="1"/>
    <col min="2820" max="2820" width="79.875" style="263" customWidth="1"/>
    <col min="2821" max="3072" width="9" style="263"/>
    <col min="3073" max="3073" width="4.5" style="263" customWidth="1"/>
    <col min="3074" max="3074" width="11.375" style="263" customWidth="1"/>
    <col min="3075" max="3075" width="1.75" style="263" customWidth="1"/>
    <col min="3076" max="3076" width="79.875" style="263" customWidth="1"/>
    <col min="3077" max="3328" width="9" style="263"/>
    <col min="3329" max="3329" width="4.5" style="263" customWidth="1"/>
    <col min="3330" max="3330" width="11.375" style="263" customWidth="1"/>
    <col min="3331" max="3331" width="1.75" style="263" customWidth="1"/>
    <col min="3332" max="3332" width="79.875" style="263" customWidth="1"/>
    <col min="3333" max="3584" width="9" style="263"/>
    <col min="3585" max="3585" width="4.5" style="263" customWidth="1"/>
    <col min="3586" max="3586" width="11.375" style="263" customWidth="1"/>
    <col min="3587" max="3587" width="1.75" style="263" customWidth="1"/>
    <col min="3588" max="3588" width="79.875" style="263" customWidth="1"/>
    <col min="3589" max="3840" width="9" style="263"/>
    <col min="3841" max="3841" width="4.5" style="263" customWidth="1"/>
    <col min="3842" max="3842" width="11.375" style="263" customWidth="1"/>
    <col min="3843" max="3843" width="1.75" style="263" customWidth="1"/>
    <col min="3844" max="3844" width="79.875" style="263" customWidth="1"/>
    <col min="3845" max="4096" width="9" style="263"/>
    <col min="4097" max="4097" width="4.5" style="263" customWidth="1"/>
    <col min="4098" max="4098" width="11.375" style="263" customWidth="1"/>
    <col min="4099" max="4099" width="1.75" style="263" customWidth="1"/>
    <col min="4100" max="4100" width="79.875" style="263" customWidth="1"/>
    <col min="4101" max="4352" width="9" style="263"/>
    <col min="4353" max="4353" width="4.5" style="263" customWidth="1"/>
    <col min="4354" max="4354" width="11.375" style="263" customWidth="1"/>
    <col min="4355" max="4355" width="1.75" style="263" customWidth="1"/>
    <col min="4356" max="4356" width="79.875" style="263" customWidth="1"/>
    <col min="4357" max="4608" width="9" style="263"/>
    <col min="4609" max="4609" width="4.5" style="263" customWidth="1"/>
    <col min="4610" max="4610" width="11.375" style="263" customWidth="1"/>
    <col min="4611" max="4611" width="1.75" style="263" customWidth="1"/>
    <col min="4612" max="4612" width="79.875" style="263" customWidth="1"/>
    <col min="4613" max="4864" width="9" style="263"/>
    <col min="4865" max="4865" width="4.5" style="263" customWidth="1"/>
    <col min="4866" max="4866" width="11.375" style="263" customWidth="1"/>
    <col min="4867" max="4867" width="1.75" style="263" customWidth="1"/>
    <col min="4868" max="4868" width="79.875" style="263" customWidth="1"/>
    <col min="4869" max="5120" width="9" style="263"/>
    <col min="5121" max="5121" width="4.5" style="263" customWidth="1"/>
    <col min="5122" max="5122" width="11.375" style="263" customWidth="1"/>
    <col min="5123" max="5123" width="1.75" style="263" customWidth="1"/>
    <col min="5124" max="5124" width="79.875" style="263" customWidth="1"/>
    <col min="5125" max="5376" width="9" style="263"/>
    <col min="5377" max="5377" width="4.5" style="263" customWidth="1"/>
    <col min="5378" max="5378" width="11.375" style="263" customWidth="1"/>
    <col min="5379" max="5379" width="1.75" style="263" customWidth="1"/>
    <col min="5380" max="5380" width="79.875" style="263" customWidth="1"/>
    <col min="5381" max="5632" width="9" style="263"/>
    <col min="5633" max="5633" width="4.5" style="263" customWidth="1"/>
    <col min="5634" max="5634" width="11.375" style="263" customWidth="1"/>
    <col min="5635" max="5635" width="1.75" style="263" customWidth="1"/>
    <col min="5636" max="5636" width="79.875" style="263" customWidth="1"/>
    <col min="5637" max="5888" width="9" style="263"/>
    <col min="5889" max="5889" width="4.5" style="263" customWidth="1"/>
    <col min="5890" max="5890" width="11.375" style="263" customWidth="1"/>
    <col min="5891" max="5891" width="1.75" style="263" customWidth="1"/>
    <col min="5892" max="5892" width="79.875" style="263" customWidth="1"/>
    <col min="5893" max="6144" width="9" style="263"/>
    <col min="6145" max="6145" width="4.5" style="263" customWidth="1"/>
    <col min="6146" max="6146" width="11.375" style="263" customWidth="1"/>
    <col min="6147" max="6147" width="1.75" style="263" customWidth="1"/>
    <col min="6148" max="6148" width="79.875" style="263" customWidth="1"/>
    <col min="6149" max="6400" width="9" style="263"/>
    <col min="6401" max="6401" width="4.5" style="263" customWidth="1"/>
    <col min="6402" max="6402" width="11.375" style="263" customWidth="1"/>
    <col min="6403" max="6403" width="1.75" style="263" customWidth="1"/>
    <col min="6404" max="6404" width="79.875" style="263" customWidth="1"/>
    <col min="6405" max="6656" width="9" style="263"/>
    <col min="6657" max="6657" width="4.5" style="263" customWidth="1"/>
    <col min="6658" max="6658" width="11.375" style="263" customWidth="1"/>
    <col min="6659" max="6659" width="1.75" style="263" customWidth="1"/>
    <col min="6660" max="6660" width="79.875" style="263" customWidth="1"/>
    <col min="6661" max="6912" width="9" style="263"/>
    <col min="6913" max="6913" width="4.5" style="263" customWidth="1"/>
    <col min="6914" max="6914" width="11.375" style="263" customWidth="1"/>
    <col min="6915" max="6915" width="1.75" style="263" customWidth="1"/>
    <col min="6916" max="6916" width="79.875" style="263" customWidth="1"/>
    <col min="6917" max="7168" width="9" style="263"/>
    <col min="7169" max="7169" width="4.5" style="263" customWidth="1"/>
    <col min="7170" max="7170" width="11.375" style="263" customWidth="1"/>
    <col min="7171" max="7171" width="1.75" style="263" customWidth="1"/>
    <col min="7172" max="7172" width="79.875" style="263" customWidth="1"/>
    <col min="7173" max="7424" width="9" style="263"/>
    <col min="7425" max="7425" width="4.5" style="263" customWidth="1"/>
    <col min="7426" max="7426" width="11.375" style="263" customWidth="1"/>
    <col min="7427" max="7427" width="1.75" style="263" customWidth="1"/>
    <col min="7428" max="7428" width="79.875" style="263" customWidth="1"/>
    <col min="7429" max="7680" width="9" style="263"/>
    <col min="7681" max="7681" width="4.5" style="263" customWidth="1"/>
    <col min="7682" max="7682" width="11.375" style="263" customWidth="1"/>
    <col min="7683" max="7683" width="1.75" style="263" customWidth="1"/>
    <col min="7684" max="7684" width="79.875" style="263" customWidth="1"/>
    <col min="7685" max="7936" width="9" style="263"/>
    <col min="7937" max="7937" width="4.5" style="263" customWidth="1"/>
    <col min="7938" max="7938" width="11.375" style="263" customWidth="1"/>
    <col min="7939" max="7939" width="1.75" style="263" customWidth="1"/>
    <col min="7940" max="7940" width="79.875" style="263" customWidth="1"/>
    <col min="7941" max="8192" width="9" style="263"/>
    <col min="8193" max="8193" width="4.5" style="263" customWidth="1"/>
    <col min="8194" max="8194" width="11.375" style="263" customWidth="1"/>
    <col min="8195" max="8195" width="1.75" style="263" customWidth="1"/>
    <col min="8196" max="8196" width="79.875" style="263" customWidth="1"/>
    <col min="8197" max="8448" width="9" style="263"/>
    <col min="8449" max="8449" width="4.5" style="263" customWidth="1"/>
    <col min="8450" max="8450" width="11.375" style="263" customWidth="1"/>
    <col min="8451" max="8451" width="1.75" style="263" customWidth="1"/>
    <col min="8452" max="8452" width="79.875" style="263" customWidth="1"/>
    <col min="8453" max="8704" width="9" style="263"/>
    <col min="8705" max="8705" width="4.5" style="263" customWidth="1"/>
    <col min="8706" max="8706" width="11.375" style="263" customWidth="1"/>
    <col min="8707" max="8707" width="1.75" style="263" customWidth="1"/>
    <col min="8708" max="8708" width="79.875" style="263" customWidth="1"/>
    <col min="8709" max="8960" width="9" style="263"/>
    <col min="8961" max="8961" width="4.5" style="263" customWidth="1"/>
    <col min="8962" max="8962" width="11.375" style="263" customWidth="1"/>
    <col min="8963" max="8963" width="1.75" style="263" customWidth="1"/>
    <col min="8964" max="8964" width="79.875" style="263" customWidth="1"/>
    <col min="8965" max="9216" width="9" style="263"/>
    <col min="9217" max="9217" width="4.5" style="263" customWidth="1"/>
    <col min="9218" max="9218" width="11.375" style="263" customWidth="1"/>
    <col min="9219" max="9219" width="1.75" style="263" customWidth="1"/>
    <col min="9220" max="9220" width="79.875" style="263" customWidth="1"/>
    <col min="9221" max="9472" width="9" style="263"/>
    <col min="9473" max="9473" width="4.5" style="263" customWidth="1"/>
    <col min="9474" max="9474" width="11.375" style="263" customWidth="1"/>
    <col min="9475" max="9475" width="1.75" style="263" customWidth="1"/>
    <col min="9476" max="9476" width="79.875" style="263" customWidth="1"/>
    <col min="9477" max="9728" width="9" style="263"/>
    <col min="9729" max="9729" width="4.5" style="263" customWidth="1"/>
    <col min="9730" max="9730" width="11.375" style="263" customWidth="1"/>
    <col min="9731" max="9731" width="1.75" style="263" customWidth="1"/>
    <col min="9732" max="9732" width="79.875" style="263" customWidth="1"/>
    <col min="9733" max="9984" width="9" style="263"/>
    <col min="9985" max="9985" width="4.5" style="263" customWidth="1"/>
    <col min="9986" max="9986" width="11.375" style="263" customWidth="1"/>
    <col min="9987" max="9987" width="1.75" style="263" customWidth="1"/>
    <col min="9988" max="9988" width="79.875" style="263" customWidth="1"/>
    <col min="9989" max="10240" width="9" style="263"/>
    <col min="10241" max="10241" width="4.5" style="263" customWidth="1"/>
    <col min="10242" max="10242" width="11.375" style="263" customWidth="1"/>
    <col min="10243" max="10243" width="1.75" style="263" customWidth="1"/>
    <col min="10244" max="10244" width="79.875" style="263" customWidth="1"/>
    <col min="10245" max="10496" width="9" style="263"/>
    <col min="10497" max="10497" width="4.5" style="263" customWidth="1"/>
    <col min="10498" max="10498" width="11.375" style="263" customWidth="1"/>
    <col min="10499" max="10499" width="1.75" style="263" customWidth="1"/>
    <col min="10500" max="10500" width="79.875" style="263" customWidth="1"/>
    <col min="10501" max="10752" width="9" style="263"/>
    <col min="10753" max="10753" width="4.5" style="263" customWidth="1"/>
    <col min="10754" max="10754" width="11.375" style="263" customWidth="1"/>
    <col min="10755" max="10755" width="1.75" style="263" customWidth="1"/>
    <col min="10756" max="10756" width="79.875" style="263" customWidth="1"/>
    <col min="10757" max="11008" width="9" style="263"/>
    <col min="11009" max="11009" width="4.5" style="263" customWidth="1"/>
    <col min="11010" max="11010" width="11.375" style="263" customWidth="1"/>
    <col min="11011" max="11011" width="1.75" style="263" customWidth="1"/>
    <col min="11012" max="11012" width="79.875" style="263" customWidth="1"/>
    <col min="11013" max="11264" width="9" style="263"/>
    <col min="11265" max="11265" width="4.5" style="263" customWidth="1"/>
    <col min="11266" max="11266" width="11.375" style="263" customWidth="1"/>
    <col min="11267" max="11267" width="1.75" style="263" customWidth="1"/>
    <col min="11268" max="11268" width="79.875" style="263" customWidth="1"/>
    <col min="11269" max="11520" width="9" style="263"/>
    <col min="11521" max="11521" width="4.5" style="263" customWidth="1"/>
    <col min="11522" max="11522" width="11.375" style="263" customWidth="1"/>
    <col min="11523" max="11523" width="1.75" style="263" customWidth="1"/>
    <col min="11524" max="11524" width="79.875" style="263" customWidth="1"/>
    <col min="11525" max="11776" width="9" style="263"/>
    <col min="11777" max="11777" width="4.5" style="263" customWidth="1"/>
    <col min="11778" max="11778" width="11.375" style="263" customWidth="1"/>
    <col min="11779" max="11779" width="1.75" style="263" customWidth="1"/>
    <col min="11780" max="11780" width="79.875" style="263" customWidth="1"/>
    <col min="11781" max="12032" width="9" style="263"/>
    <col min="12033" max="12033" width="4.5" style="263" customWidth="1"/>
    <col min="12034" max="12034" width="11.375" style="263" customWidth="1"/>
    <col min="12035" max="12035" width="1.75" style="263" customWidth="1"/>
    <col min="12036" max="12036" width="79.875" style="263" customWidth="1"/>
    <col min="12037" max="12288" width="9" style="263"/>
    <col min="12289" max="12289" width="4.5" style="263" customWidth="1"/>
    <col min="12290" max="12290" width="11.375" style="263" customWidth="1"/>
    <col min="12291" max="12291" width="1.75" style="263" customWidth="1"/>
    <col min="12292" max="12292" width="79.875" style="263" customWidth="1"/>
    <col min="12293" max="12544" width="9" style="263"/>
    <col min="12545" max="12545" width="4.5" style="263" customWidth="1"/>
    <col min="12546" max="12546" width="11.375" style="263" customWidth="1"/>
    <col min="12547" max="12547" width="1.75" style="263" customWidth="1"/>
    <col min="12548" max="12548" width="79.875" style="263" customWidth="1"/>
    <col min="12549" max="12800" width="9" style="263"/>
    <col min="12801" max="12801" width="4.5" style="263" customWidth="1"/>
    <col min="12802" max="12802" width="11.375" style="263" customWidth="1"/>
    <col min="12803" max="12803" width="1.75" style="263" customWidth="1"/>
    <col min="12804" max="12804" width="79.875" style="263" customWidth="1"/>
    <col min="12805" max="13056" width="9" style="263"/>
    <col min="13057" max="13057" width="4.5" style="263" customWidth="1"/>
    <col min="13058" max="13058" width="11.375" style="263" customWidth="1"/>
    <col min="13059" max="13059" width="1.75" style="263" customWidth="1"/>
    <col min="13060" max="13060" width="79.875" style="263" customWidth="1"/>
    <col min="13061" max="13312" width="9" style="263"/>
    <col min="13313" max="13313" width="4.5" style="263" customWidth="1"/>
    <col min="13314" max="13314" width="11.375" style="263" customWidth="1"/>
    <col min="13315" max="13315" width="1.75" style="263" customWidth="1"/>
    <col min="13316" max="13316" width="79.875" style="263" customWidth="1"/>
    <col min="13317" max="13568" width="9" style="263"/>
    <col min="13569" max="13569" width="4.5" style="263" customWidth="1"/>
    <col min="13570" max="13570" width="11.375" style="263" customWidth="1"/>
    <col min="13571" max="13571" width="1.75" style="263" customWidth="1"/>
    <col min="13572" max="13572" width="79.875" style="263" customWidth="1"/>
    <col min="13573" max="13824" width="9" style="263"/>
    <col min="13825" max="13825" width="4.5" style="263" customWidth="1"/>
    <col min="13826" max="13826" width="11.375" style="263" customWidth="1"/>
    <col min="13827" max="13827" width="1.75" style="263" customWidth="1"/>
    <col min="13828" max="13828" width="79.875" style="263" customWidth="1"/>
    <col min="13829" max="14080" width="9" style="263"/>
    <col min="14081" max="14081" width="4.5" style="263" customWidth="1"/>
    <col min="14082" max="14082" width="11.375" style="263" customWidth="1"/>
    <col min="14083" max="14083" width="1.75" style="263" customWidth="1"/>
    <col min="14084" max="14084" width="79.875" style="263" customWidth="1"/>
    <col min="14085" max="14336" width="9" style="263"/>
    <col min="14337" max="14337" width="4.5" style="263" customWidth="1"/>
    <col min="14338" max="14338" width="11.375" style="263" customWidth="1"/>
    <col min="14339" max="14339" width="1.75" style="263" customWidth="1"/>
    <col min="14340" max="14340" width="79.875" style="263" customWidth="1"/>
    <col min="14341" max="14592" width="9" style="263"/>
    <col min="14593" max="14593" width="4.5" style="263" customWidth="1"/>
    <col min="14594" max="14594" width="11.375" style="263" customWidth="1"/>
    <col min="14595" max="14595" width="1.75" style="263" customWidth="1"/>
    <col min="14596" max="14596" width="79.875" style="263" customWidth="1"/>
    <col min="14597" max="14848" width="9" style="263"/>
    <col min="14849" max="14849" width="4.5" style="263" customWidth="1"/>
    <col min="14850" max="14850" width="11.375" style="263" customWidth="1"/>
    <col min="14851" max="14851" width="1.75" style="263" customWidth="1"/>
    <col min="14852" max="14852" width="79.875" style="263" customWidth="1"/>
    <col min="14853" max="15104" width="9" style="263"/>
    <col min="15105" max="15105" width="4.5" style="263" customWidth="1"/>
    <col min="15106" max="15106" width="11.375" style="263" customWidth="1"/>
    <col min="15107" max="15107" width="1.75" style="263" customWidth="1"/>
    <col min="15108" max="15108" width="79.875" style="263" customWidth="1"/>
    <col min="15109" max="15360" width="9" style="263"/>
    <col min="15361" max="15361" width="4.5" style="263" customWidth="1"/>
    <col min="15362" max="15362" width="11.375" style="263" customWidth="1"/>
    <col min="15363" max="15363" width="1.75" style="263" customWidth="1"/>
    <col min="15364" max="15364" width="79.875" style="263" customWidth="1"/>
    <col min="15365" max="15616" width="9" style="263"/>
    <col min="15617" max="15617" width="4.5" style="263" customWidth="1"/>
    <col min="15618" max="15618" width="11.375" style="263" customWidth="1"/>
    <col min="15619" max="15619" width="1.75" style="263" customWidth="1"/>
    <col min="15620" max="15620" width="79.875" style="263" customWidth="1"/>
    <col min="15621" max="15872" width="9" style="263"/>
    <col min="15873" max="15873" width="4.5" style="263" customWidth="1"/>
    <col min="15874" max="15874" width="11.375" style="263" customWidth="1"/>
    <col min="15875" max="15875" width="1.75" style="263" customWidth="1"/>
    <col min="15876" max="15876" width="79.875" style="263" customWidth="1"/>
    <col min="15877" max="16128" width="9" style="263"/>
    <col min="16129" max="16129" width="4.5" style="263" customWidth="1"/>
    <col min="16130" max="16130" width="11.375" style="263" customWidth="1"/>
    <col min="16131" max="16131" width="1.75" style="263" customWidth="1"/>
    <col min="16132" max="16132" width="79.875" style="263" customWidth="1"/>
    <col min="16133" max="16384" width="9" style="263"/>
  </cols>
  <sheetData>
    <row r="1" spans="1:7" ht="24">
      <c r="A1" s="371" t="s">
        <v>694</v>
      </c>
      <c r="B1" s="372"/>
      <c r="C1" s="372"/>
      <c r="D1" s="372"/>
    </row>
    <row r="2" spans="1:7">
      <c r="A2" s="290"/>
      <c r="B2" s="291"/>
      <c r="C2" s="291"/>
      <c r="D2" s="291"/>
    </row>
    <row r="3" spans="1:7" ht="81">
      <c r="A3" s="292">
        <v>1</v>
      </c>
      <c r="B3" s="293" t="s">
        <v>695</v>
      </c>
      <c r="C3" s="293"/>
      <c r="D3" s="294" t="s">
        <v>696</v>
      </c>
    </row>
    <row r="4" spans="1:7" ht="54">
      <c r="A4" s="292">
        <v>2</v>
      </c>
      <c r="B4" s="293" t="s">
        <v>697</v>
      </c>
      <c r="C4" s="293"/>
      <c r="D4" s="294" t="s">
        <v>698</v>
      </c>
    </row>
    <row r="5" spans="1:7">
      <c r="A5" s="292">
        <v>3</v>
      </c>
      <c r="B5" s="293" t="s">
        <v>699</v>
      </c>
      <c r="C5" s="293"/>
      <c r="D5" s="295" t="s">
        <v>700</v>
      </c>
    </row>
    <row r="6" spans="1:7">
      <c r="A6" s="292"/>
      <c r="B6" s="293"/>
      <c r="C6" s="293"/>
      <c r="D6" s="296" t="s">
        <v>701</v>
      </c>
    </row>
    <row r="7" spans="1:7">
      <c r="A7" s="292"/>
      <c r="B7" s="293"/>
      <c r="C7" s="293"/>
      <c r="D7" s="296" t="s">
        <v>702</v>
      </c>
    </row>
    <row r="8" spans="1:7" ht="6" customHeight="1">
      <c r="A8" s="292"/>
      <c r="B8" s="293"/>
      <c r="C8" s="293"/>
      <c r="D8" s="296"/>
    </row>
    <row r="9" spans="1:7" ht="27" customHeight="1">
      <c r="A9" s="292">
        <v>4</v>
      </c>
      <c r="B9" s="293" t="s">
        <v>703</v>
      </c>
      <c r="C9" s="293"/>
      <c r="D9" s="373" t="s">
        <v>704</v>
      </c>
      <c r="E9" s="373"/>
      <c r="F9" s="373"/>
      <c r="G9" s="373"/>
    </row>
    <row r="10" spans="1:7" ht="27">
      <c r="A10" s="292">
        <v>5</v>
      </c>
      <c r="B10" s="293" t="s">
        <v>705</v>
      </c>
      <c r="C10" s="293"/>
      <c r="D10" s="294" t="s">
        <v>706</v>
      </c>
    </row>
    <row r="11" spans="1:7" ht="27">
      <c r="A11" s="292">
        <v>6</v>
      </c>
      <c r="B11" s="293" t="s">
        <v>707</v>
      </c>
      <c r="C11" s="293"/>
      <c r="D11" s="294" t="s">
        <v>708</v>
      </c>
    </row>
    <row r="12" spans="1:7" ht="50.25" customHeight="1">
      <c r="A12" s="292">
        <v>7</v>
      </c>
      <c r="B12" s="293" t="s">
        <v>709</v>
      </c>
      <c r="C12" s="293"/>
      <c r="D12" s="294" t="s">
        <v>710</v>
      </c>
    </row>
    <row r="13" spans="1:7" ht="40.5">
      <c r="A13" s="292">
        <v>8</v>
      </c>
      <c r="B13" s="293" t="s">
        <v>711</v>
      </c>
      <c r="C13" s="293"/>
      <c r="D13" s="294" t="s">
        <v>712</v>
      </c>
    </row>
    <row r="14" spans="1:7" ht="27">
      <c r="A14" s="292">
        <v>9</v>
      </c>
      <c r="B14" s="293" t="s">
        <v>713</v>
      </c>
      <c r="C14" s="293"/>
      <c r="D14" s="294" t="s">
        <v>714</v>
      </c>
    </row>
    <row r="15" spans="1:7" ht="40.5">
      <c r="A15" s="292">
        <v>10</v>
      </c>
      <c r="B15" s="293" t="s">
        <v>715</v>
      </c>
      <c r="C15" s="293"/>
      <c r="D15" s="297" t="s">
        <v>716</v>
      </c>
    </row>
    <row r="16" spans="1:7" ht="40.5">
      <c r="A16" s="292">
        <v>11</v>
      </c>
      <c r="B16" s="293" t="s">
        <v>717</v>
      </c>
      <c r="C16" s="293"/>
      <c r="D16" s="294" t="s">
        <v>718</v>
      </c>
    </row>
    <row r="17" spans="1:10" ht="40.5">
      <c r="A17" s="292">
        <v>12</v>
      </c>
      <c r="B17" s="293" t="s">
        <v>719</v>
      </c>
      <c r="C17" s="293"/>
      <c r="D17" s="294" t="s">
        <v>720</v>
      </c>
    </row>
    <row r="18" spans="1:10" ht="27">
      <c r="A18" s="292">
        <v>13</v>
      </c>
      <c r="B18" s="293" t="s">
        <v>721</v>
      </c>
      <c r="C18" s="293"/>
      <c r="D18" s="294" t="s">
        <v>722</v>
      </c>
    </row>
    <row r="19" spans="1:10">
      <c r="A19" s="292">
        <v>14</v>
      </c>
      <c r="B19" s="298" t="s">
        <v>723</v>
      </c>
      <c r="D19" s="291" t="s">
        <v>724</v>
      </c>
    </row>
    <row r="20" spans="1:10">
      <c r="A20" s="290"/>
      <c r="B20" s="291"/>
      <c r="C20" s="291"/>
      <c r="D20" s="291" t="s">
        <v>725</v>
      </c>
    </row>
    <row r="21" spans="1:10">
      <c r="A21" s="298"/>
      <c r="B21" s="299"/>
      <c r="C21" s="291"/>
      <c r="D21" s="291"/>
      <c r="E21" s="300"/>
    </row>
    <row r="22" spans="1:10">
      <c r="A22" s="298"/>
      <c r="B22" s="374" t="s">
        <v>726</v>
      </c>
      <c r="C22" s="374"/>
      <c r="D22" s="374"/>
    </row>
    <row r="23" spans="1:10">
      <c r="A23" s="298"/>
      <c r="B23" s="291"/>
      <c r="C23" s="291"/>
      <c r="D23" s="291" t="s">
        <v>817</v>
      </c>
    </row>
    <row r="24" spans="1:10" ht="17.25">
      <c r="A24" s="301"/>
      <c r="B24" s="291"/>
      <c r="C24" s="291"/>
      <c r="D24" s="302" t="s">
        <v>818</v>
      </c>
    </row>
    <row r="25" spans="1:10">
      <c r="A25" s="303"/>
      <c r="D25" s="302" t="s">
        <v>820</v>
      </c>
    </row>
    <row r="26" spans="1:10" ht="13.5" customHeight="1">
      <c r="A26" s="301"/>
      <c r="B26" s="295"/>
      <c r="C26" s="295"/>
      <c r="D26" s="295" t="s">
        <v>819</v>
      </c>
      <c r="E26" s="295"/>
      <c r="F26" s="295"/>
      <c r="G26" s="295"/>
      <c r="H26" s="295"/>
      <c r="I26" s="295"/>
      <c r="J26" s="295"/>
    </row>
    <row r="27" spans="1:10">
      <c r="B27" s="295"/>
      <c r="C27" s="295"/>
      <c r="D27" s="295" t="s">
        <v>821</v>
      </c>
      <c r="E27" s="295"/>
      <c r="F27" s="295"/>
      <c r="G27" s="295"/>
      <c r="H27" s="295"/>
      <c r="I27" s="295"/>
      <c r="J27" s="295"/>
    </row>
    <row r="28" spans="1:10">
      <c r="B28" s="295"/>
      <c r="C28" s="305"/>
      <c r="D28" s="295" t="s">
        <v>822</v>
      </c>
      <c r="E28" s="295"/>
      <c r="F28" s="295"/>
      <c r="G28" s="295"/>
      <c r="H28" s="295"/>
      <c r="I28" s="295"/>
      <c r="J28" s="295"/>
    </row>
    <row r="29" spans="1:10">
      <c r="B29" s="295"/>
      <c r="C29" s="305"/>
      <c r="D29" s="295" t="s">
        <v>823</v>
      </c>
      <c r="E29" s="295"/>
      <c r="F29" s="295"/>
      <c r="G29" s="295"/>
      <c r="H29" s="295"/>
      <c r="I29" s="295"/>
      <c r="J29" s="295"/>
    </row>
    <row r="30" spans="1:10">
      <c r="B30" s="295"/>
      <c r="C30" s="295"/>
      <c r="D30" s="295" t="s">
        <v>824</v>
      </c>
      <c r="E30" s="295"/>
      <c r="F30" s="295"/>
      <c r="G30" s="295"/>
      <c r="H30" s="295"/>
      <c r="I30" s="295"/>
      <c r="J30" s="295"/>
    </row>
    <row r="31" spans="1:10">
      <c r="B31" s="295"/>
      <c r="C31" s="295"/>
      <c r="D31" s="295"/>
      <c r="E31" s="295"/>
      <c r="F31" s="295"/>
      <c r="G31" s="295"/>
      <c r="H31" s="295"/>
      <c r="I31" s="295"/>
      <c r="J31" s="295"/>
    </row>
    <row r="32" spans="1:10">
      <c r="B32" s="295"/>
      <c r="C32" s="295"/>
      <c r="D32" s="295"/>
      <c r="E32" s="295"/>
      <c r="F32" s="295"/>
      <c r="G32" s="295"/>
      <c r="H32" s="295"/>
      <c r="I32" s="295"/>
      <c r="J32" s="295"/>
    </row>
    <row r="33" spans="2:10">
      <c r="B33" s="295"/>
      <c r="C33" s="305"/>
      <c r="D33" s="295"/>
      <c r="E33" s="295"/>
      <c r="F33" s="295"/>
      <c r="G33" s="295"/>
      <c r="H33" s="295"/>
      <c r="I33" s="295"/>
      <c r="J33" s="295"/>
    </row>
    <row r="34" spans="2:10">
      <c r="B34" s="295"/>
      <c r="C34" s="295"/>
      <c r="D34" s="295"/>
      <c r="E34" s="295"/>
      <c r="F34" s="295"/>
      <c r="G34" s="295"/>
      <c r="H34" s="295"/>
      <c r="I34" s="295"/>
      <c r="J34" s="295"/>
    </row>
    <row r="35" spans="2:10">
      <c r="B35" s="295"/>
      <c r="C35" s="295"/>
      <c r="D35" s="295"/>
      <c r="E35" s="295"/>
      <c r="F35" s="295"/>
      <c r="G35" s="295"/>
      <c r="H35" s="295"/>
      <c r="I35" s="295"/>
      <c r="J35" s="295"/>
    </row>
    <row r="36" spans="2:10" ht="9" customHeight="1">
      <c r="B36" s="306"/>
      <c r="C36" s="295"/>
      <c r="D36" s="295"/>
      <c r="E36" s="295"/>
      <c r="F36" s="295"/>
      <c r="G36" s="295"/>
      <c r="H36" s="295"/>
      <c r="I36" s="295"/>
      <c r="J36" s="295"/>
    </row>
  </sheetData>
  <mergeCells count="3">
    <mergeCell ref="A1:D1"/>
    <mergeCell ref="D9:G9"/>
    <mergeCell ref="B22:D22"/>
  </mergeCells>
  <phoneticPr fontId="1"/>
  <printOptions horizontalCentered="1"/>
  <pageMargins left="0.52986111111111112" right="0.41944444444444445" top="0.70972222222222225" bottom="0.98402777777777772" header="0.51180555555555551" footer="0.51180555555555551"/>
  <pageSetup paperSize="9" scale="91" firstPageNumber="4294963191" orientation="portrait" horizontalDpi="300" verticalDpi="300" r:id="rId1"/>
  <headerFooter alignWithMargins="0"/>
  <rowBreaks count="1" manualBreakCount="1">
    <brk id="3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115" zoomScaleNormal="100" workbookViewId="0"/>
  </sheetViews>
  <sheetFormatPr defaultColWidth="9" defaultRowHeight="13.5" customHeight="1"/>
  <cols>
    <col min="1" max="1" width="5" style="313" customWidth="1"/>
    <col min="2" max="9" width="9" style="313"/>
    <col min="10" max="10" width="4.375" style="313" customWidth="1"/>
    <col min="11" max="11" width="8.375" style="313" customWidth="1"/>
    <col min="12" max="256" width="9" style="313"/>
    <col min="257" max="257" width="5" style="313" customWidth="1"/>
    <col min="258" max="265" width="9" style="313"/>
    <col min="266" max="266" width="4.375" style="313" customWidth="1"/>
    <col min="267" max="267" width="8.375" style="313" customWidth="1"/>
    <col min="268" max="512" width="9" style="313"/>
    <col min="513" max="513" width="5" style="313" customWidth="1"/>
    <col min="514" max="521" width="9" style="313"/>
    <col min="522" max="522" width="4.375" style="313" customWidth="1"/>
    <col min="523" max="523" width="8.375" style="313" customWidth="1"/>
    <col min="524" max="768" width="9" style="313"/>
    <col min="769" max="769" width="5" style="313" customWidth="1"/>
    <col min="770" max="777" width="9" style="313"/>
    <col min="778" max="778" width="4.375" style="313" customWidth="1"/>
    <col min="779" max="779" width="8.375" style="313" customWidth="1"/>
    <col min="780" max="1024" width="9" style="313"/>
    <col min="1025" max="1025" width="5" style="313" customWidth="1"/>
    <col min="1026" max="1033" width="9" style="313"/>
    <col min="1034" max="1034" width="4.375" style="313" customWidth="1"/>
    <col min="1035" max="1035" width="8.375" style="313" customWidth="1"/>
    <col min="1036" max="1280" width="9" style="313"/>
    <col min="1281" max="1281" width="5" style="313" customWidth="1"/>
    <col min="1282" max="1289" width="9" style="313"/>
    <col min="1290" max="1290" width="4.375" style="313" customWidth="1"/>
    <col min="1291" max="1291" width="8.375" style="313" customWidth="1"/>
    <col min="1292" max="1536" width="9" style="313"/>
    <col min="1537" max="1537" width="5" style="313" customWidth="1"/>
    <col min="1538" max="1545" width="9" style="313"/>
    <col min="1546" max="1546" width="4.375" style="313" customWidth="1"/>
    <col min="1547" max="1547" width="8.375" style="313" customWidth="1"/>
    <col min="1548" max="1792" width="9" style="313"/>
    <col min="1793" max="1793" width="5" style="313" customWidth="1"/>
    <col min="1794" max="1801" width="9" style="313"/>
    <col min="1802" max="1802" width="4.375" style="313" customWidth="1"/>
    <col min="1803" max="1803" width="8.375" style="313" customWidth="1"/>
    <col min="1804" max="2048" width="9" style="313"/>
    <col min="2049" max="2049" width="5" style="313" customWidth="1"/>
    <col min="2050" max="2057" width="9" style="313"/>
    <col min="2058" max="2058" width="4.375" style="313" customWidth="1"/>
    <col min="2059" max="2059" width="8.375" style="313" customWidth="1"/>
    <col min="2060" max="2304" width="9" style="313"/>
    <col min="2305" max="2305" width="5" style="313" customWidth="1"/>
    <col min="2306" max="2313" width="9" style="313"/>
    <col min="2314" max="2314" width="4.375" style="313" customWidth="1"/>
    <col min="2315" max="2315" width="8.375" style="313" customWidth="1"/>
    <col min="2316" max="2560" width="9" style="313"/>
    <col min="2561" max="2561" width="5" style="313" customWidth="1"/>
    <col min="2562" max="2569" width="9" style="313"/>
    <col min="2570" max="2570" width="4.375" style="313" customWidth="1"/>
    <col min="2571" max="2571" width="8.375" style="313" customWidth="1"/>
    <col min="2572" max="2816" width="9" style="313"/>
    <col min="2817" max="2817" width="5" style="313" customWidth="1"/>
    <col min="2818" max="2825" width="9" style="313"/>
    <col min="2826" max="2826" width="4.375" style="313" customWidth="1"/>
    <col min="2827" max="2827" width="8.375" style="313" customWidth="1"/>
    <col min="2828" max="3072" width="9" style="313"/>
    <col min="3073" max="3073" width="5" style="313" customWidth="1"/>
    <col min="3074" max="3081" width="9" style="313"/>
    <col min="3082" max="3082" width="4.375" style="313" customWidth="1"/>
    <col min="3083" max="3083" width="8.375" style="313" customWidth="1"/>
    <col min="3084" max="3328" width="9" style="313"/>
    <col min="3329" max="3329" width="5" style="313" customWidth="1"/>
    <col min="3330" max="3337" width="9" style="313"/>
    <col min="3338" max="3338" width="4.375" style="313" customWidth="1"/>
    <col min="3339" max="3339" width="8.375" style="313" customWidth="1"/>
    <col min="3340" max="3584" width="9" style="313"/>
    <col min="3585" max="3585" width="5" style="313" customWidth="1"/>
    <col min="3586" max="3593" width="9" style="313"/>
    <col min="3594" max="3594" width="4.375" style="313" customWidth="1"/>
    <col min="3595" max="3595" width="8.375" style="313" customWidth="1"/>
    <col min="3596" max="3840" width="9" style="313"/>
    <col min="3841" max="3841" width="5" style="313" customWidth="1"/>
    <col min="3842" max="3849" width="9" style="313"/>
    <col min="3850" max="3850" width="4.375" style="313" customWidth="1"/>
    <col min="3851" max="3851" width="8.375" style="313" customWidth="1"/>
    <col min="3852" max="4096" width="9" style="313"/>
    <col min="4097" max="4097" width="5" style="313" customWidth="1"/>
    <col min="4098" max="4105" width="9" style="313"/>
    <col min="4106" max="4106" width="4.375" style="313" customWidth="1"/>
    <col min="4107" max="4107" width="8.375" style="313" customWidth="1"/>
    <col min="4108" max="4352" width="9" style="313"/>
    <col min="4353" max="4353" width="5" style="313" customWidth="1"/>
    <col min="4354" max="4361" width="9" style="313"/>
    <col min="4362" max="4362" width="4.375" style="313" customWidth="1"/>
    <col min="4363" max="4363" width="8.375" style="313" customWidth="1"/>
    <col min="4364" max="4608" width="9" style="313"/>
    <col min="4609" max="4609" width="5" style="313" customWidth="1"/>
    <col min="4610" max="4617" width="9" style="313"/>
    <col min="4618" max="4618" width="4.375" style="313" customWidth="1"/>
    <col min="4619" max="4619" width="8.375" style="313" customWidth="1"/>
    <col min="4620" max="4864" width="9" style="313"/>
    <col min="4865" max="4865" width="5" style="313" customWidth="1"/>
    <col min="4866" max="4873" width="9" style="313"/>
    <col min="4874" max="4874" width="4.375" style="313" customWidth="1"/>
    <col min="4875" max="4875" width="8.375" style="313" customWidth="1"/>
    <col min="4876" max="5120" width="9" style="313"/>
    <col min="5121" max="5121" width="5" style="313" customWidth="1"/>
    <col min="5122" max="5129" width="9" style="313"/>
    <col min="5130" max="5130" width="4.375" style="313" customWidth="1"/>
    <col min="5131" max="5131" width="8.375" style="313" customWidth="1"/>
    <col min="5132" max="5376" width="9" style="313"/>
    <col min="5377" max="5377" width="5" style="313" customWidth="1"/>
    <col min="5378" max="5385" width="9" style="313"/>
    <col min="5386" max="5386" width="4.375" style="313" customWidth="1"/>
    <col min="5387" max="5387" width="8.375" style="313" customWidth="1"/>
    <col min="5388" max="5632" width="9" style="313"/>
    <col min="5633" max="5633" width="5" style="313" customWidth="1"/>
    <col min="5634" max="5641" width="9" style="313"/>
    <col min="5642" max="5642" width="4.375" style="313" customWidth="1"/>
    <col min="5643" max="5643" width="8.375" style="313" customWidth="1"/>
    <col min="5644" max="5888" width="9" style="313"/>
    <col min="5889" max="5889" width="5" style="313" customWidth="1"/>
    <col min="5890" max="5897" width="9" style="313"/>
    <col min="5898" max="5898" width="4.375" style="313" customWidth="1"/>
    <col min="5899" max="5899" width="8.375" style="313" customWidth="1"/>
    <col min="5900" max="6144" width="9" style="313"/>
    <col min="6145" max="6145" width="5" style="313" customWidth="1"/>
    <col min="6146" max="6153" width="9" style="313"/>
    <col min="6154" max="6154" width="4.375" style="313" customWidth="1"/>
    <col min="6155" max="6155" width="8.375" style="313" customWidth="1"/>
    <col min="6156" max="6400" width="9" style="313"/>
    <col min="6401" max="6401" width="5" style="313" customWidth="1"/>
    <col min="6402" max="6409" width="9" style="313"/>
    <col min="6410" max="6410" width="4.375" style="313" customWidth="1"/>
    <col min="6411" max="6411" width="8.375" style="313" customWidth="1"/>
    <col min="6412" max="6656" width="9" style="313"/>
    <col min="6657" max="6657" width="5" style="313" customWidth="1"/>
    <col min="6658" max="6665" width="9" style="313"/>
    <col min="6666" max="6666" width="4.375" style="313" customWidth="1"/>
    <col min="6667" max="6667" width="8.375" style="313" customWidth="1"/>
    <col min="6668" max="6912" width="9" style="313"/>
    <col min="6913" max="6913" width="5" style="313" customWidth="1"/>
    <col min="6914" max="6921" width="9" style="313"/>
    <col min="6922" max="6922" width="4.375" style="313" customWidth="1"/>
    <col min="6923" max="6923" width="8.375" style="313" customWidth="1"/>
    <col min="6924" max="7168" width="9" style="313"/>
    <col min="7169" max="7169" width="5" style="313" customWidth="1"/>
    <col min="7170" max="7177" width="9" style="313"/>
    <col min="7178" max="7178" width="4.375" style="313" customWidth="1"/>
    <col min="7179" max="7179" width="8.375" style="313" customWidth="1"/>
    <col min="7180" max="7424" width="9" style="313"/>
    <col min="7425" max="7425" width="5" style="313" customWidth="1"/>
    <col min="7426" max="7433" width="9" style="313"/>
    <col min="7434" max="7434" width="4.375" style="313" customWidth="1"/>
    <col min="7435" max="7435" width="8.375" style="313" customWidth="1"/>
    <col min="7436" max="7680" width="9" style="313"/>
    <col min="7681" max="7681" width="5" style="313" customWidth="1"/>
    <col min="7682" max="7689" width="9" style="313"/>
    <col min="7690" max="7690" width="4.375" style="313" customWidth="1"/>
    <col min="7691" max="7691" width="8.375" style="313" customWidth="1"/>
    <col min="7692" max="7936" width="9" style="313"/>
    <col min="7937" max="7937" width="5" style="313" customWidth="1"/>
    <col min="7938" max="7945" width="9" style="313"/>
    <col min="7946" max="7946" width="4.375" style="313" customWidth="1"/>
    <col min="7947" max="7947" width="8.375" style="313" customWidth="1"/>
    <col min="7948" max="8192" width="9" style="313"/>
    <col min="8193" max="8193" width="5" style="313" customWidth="1"/>
    <col min="8194" max="8201" width="9" style="313"/>
    <col min="8202" max="8202" width="4.375" style="313" customWidth="1"/>
    <col min="8203" max="8203" width="8.375" style="313" customWidth="1"/>
    <col min="8204" max="8448" width="9" style="313"/>
    <col min="8449" max="8449" width="5" style="313" customWidth="1"/>
    <col min="8450" max="8457" width="9" style="313"/>
    <col min="8458" max="8458" width="4.375" style="313" customWidth="1"/>
    <col min="8459" max="8459" width="8.375" style="313" customWidth="1"/>
    <col min="8460" max="8704" width="9" style="313"/>
    <col min="8705" max="8705" width="5" style="313" customWidth="1"/>
    <col min="8706" max="8713" width="9" style="313"/>
    <col min="8714" max="8714" width="4.375" style="313" customWidth="1"/>
    <col min="8715" max="8715" width="8.375" style="313" customWidth="1"/>
    <col min="8716" max="8960" width="9" style="313"/>
    <col min="8961" max="8961" width="5" style="313" customWidth="1"/>
    <col min="8962" max="8969" width="9" style="313"/>
    <col min="8970" max="8970" width="4.375" style="313" customWidth="1"/>
    <col min="8971" max="8971" width="8.375" style="313" customWidth="1"/>
    <col min="8972" max="9216" width="9" style="313"/>
    <col min="9217" max="9217" width="5" style="313" customWidth="1"/>
    <col min="9218" max="9225" width="9" style="313"/>
    <col min="9226" max="9226" width="4.375" style="313" customWidth="1"/>
    <col min="9227" max="9227" width="8.375" style="313" customWidth="1"/>
    <col min="9228" max="9472" width="9" style="313"/>
    <col min="9473" max="9473" width="5" style="313" customWidth="1"/>
    <col min="9474" max="9481" width="9" style="313"/>
    <col min="9482" max="9482" width="4.375" style="313" customWidth="1"/>
    <col min="9483" max="9483" width="8.375" style="313" customWidth="1"/>
    <col min="9484" max="9728" width="9" style="313"/>
    <col min="9729" max="9729" width="5" style="313" customWidth="1"/>
    <col min="9730" max="9737" width="9" style="313"/>
    <col min="9738" max="9738" width="4.375" style="313" customWidth="1"/>
    <col min="9739" max="9739" width="8.375" style="313" customWidth="1"/>
    <col min="9740" max="9984" width="9" style="313"/>
    <col min="9985" max="9985" width="5" style="313" customWidth="1"/>
    <col min="9986" max="9993" width="9" style="313"/>
    <col min="9994" max="9994" width="4.375" style="313" customWidth="1"/>
    <col min="9995" max="9995" width="8.375" style="313" customWidth="1"/>
    <col min="9996" max="10240" width="9" style="313"/>
    <col min="10241" max="10241" width="5" style="313" customWidth="1"/>
    <col min="10242" max="10249" width="9" style="313"/>
    <col min="10250" max="10250" width="4.375" style="313" customWidth="1"/>
    <col min="10251" max="10251" width="8.375" style="313" customWidth="1"/>
    <col min="10252" max="10496" width="9" style="313"/>
    <col min="10497" max="10497" width="5" style="313" customWidth="1"/>
    <col min="10498" max="10505" width="9" style="313"/>
    <col min="10506" max="10506" width="4.375" style="313" customWidth="1"/>
    <col min="10507" max="10507" width="8.375" style="313" customWidth="1"/>
    <col min="10508" max="10752" width="9" style="313"/>
    <col min="10753" max="10753" width="5" style="313" customWidth="1"/>
    <col min="10754" max="10761" width="9" style="313"/>
    <col min="10762" max="10762" width="4.375" style="313" customWidth="1"/>
    <col min="10763" max="10763" width="8.375" style="313" customWidth="1"/>
    <col min="10764" max="11008" width="9" style="313"/>
    <col min="11009" max="11009" width="5" style="313" customWidth="1"/>
    <col min="11010" max="11017" width="9" style="313"/>
    <col min="11018" max="11018" width="4.375" style="313" customWidth="1"/>
    <col min="11019" max="11019" width="8.375" style="313" customWidth="1"/>
    <col min="11020" max="11264" width="9" style="313"/>
    <col min="11265" max="11265" width="5" style="313" customWidth="1"/>
    <col min="11266" max="11273" width="9" style="313"/>
    <col min="11274" max="11274" width="4.375" style="313" customWidth="1"/>
    <col min="11275" max="11275" width="8.375" style="313" customWidth="1"/>
    <col min="11276" max="11520" width="9" style="313"/>
    <col min="11521" max="11521" width="5" style="313" customWidth="1"/>
    <col min="11522" max="11529" width="9" style="313"/>
    <col min="11530" max="11530" width="4.375" style="313" customWidth="1"/>
    <col min="11531" max="11531" width="8.375" style="313" customWidth="1"/>
    <col min="11532" max="11776" width="9" style="313"/>
    <col min="11777" max="11777" width="5" style="313" customWidth="1"/>
    <col min="11778" max="11785" width="9" style="313"/>
    <col min="11786" max="11786" width="4.375" style="313" customWidth="1"/>
    <col min="11787" max="11787" width="8.375" style="313" customWidth="1"/>
    <col min="11788" max="12032" width="9" style="313"/>
    <col min="12033" max="12033" width="5" style="313" customWidth="1"/>
    <col min="12034" max="12041" width="9" style="313"/>
    <col min="12042" max="12042" width="4.375" style="313" customWidth="1"/>
    <col min="12043" max="12043" width="8.375" style="313" customWidth="1"/>
    <col min="12044" max="12288" width="9" style="313"/>
    <col min="12289" max="12289" width="5" style="313" customWidth="1"/>
    <col min="12290" max="12297" width="9" style="313"/>
    <col min="12298" max="12298" width="4.375" style="313" customWidth="1"/>
    <col min="12299" max="12299" width="8.375" style="313" customWidth="1"/>
    <col min="12300" max="12544" width="9" style="313"/>
    <col min="12545" max="12545" width="5" style="313" customWidth="1"/>
    <col min="12546" max="12553" width="9" style="313"/>
    <col min="12554" max="12554" width="4.375" style="313" customWidth="1"/>
    <col min="12555" max="12555" width="8.375" style="313" customWidth="1"/>
    <col min="12556" max="12800" width="9" style="313"/>
    <col min="12801" max="12801" width="5" style="313" customWidth="1"/>
    <col min="12802" max="12809" width="9" style="313"/>
    <col min="12810" max="12810" width="4.375" style="313" customWidth="1"/>
    <col min="12811" max="12811" width="8.375" style="313" customWidth="1"/>
    <col min="12812" max="13056" width="9" style="313"/>
    <col min="13057" max="13057" width="5" style="313" customWidth="1"/>
    <col min="13058" max="13065" width="9" style="313"/>
    <col min="13066" max="13066" width="4.375" style="313" customWidth="1"/>
    <col min="13067" max="13067" width="8.375" style="313" customWidth="1"/>
    <col min="13068" max="13312" width="9" style="313"/>
    <col min="13313" max="13313" width="5" style="313" customWidth="1"/>
    <col min="13314" max="13321" width="9" style="313"/>
    <col min="13322" max="13322" width="4.375" style="313" customWidth="1"/>
    <col min="13323" max="13323" width="8.375" style="313" customWidth="1"/>
    <col min="13324" max="13568" width="9" style="313"/>
    <col min="13569" max="13569" width="5" style="313" customWidth="1"/>
    <col min="13570" max="13577" width="9" style="313"/>
    <col min="13578" max="13578" width="4.375" style="313" customWidth="1"/>
    <col min="13579" max="13579" width="8.375" style="313" customWidth="1"/>
    <col min="13580" max="13824" width="9" style="313"/>
    <col min="13825" max="13825" width="5" style="313" customWidth="1"/>
    <col min="13826" max="13833" width="9" style="313"/>
    <col min="13834" max="13834" width="4.375" style="313" customWidth="1"/>
    <col min="13835" max="13835" width="8.375" style="313" customWidth="1"/>
    <col min="13836" max="14080" width="9" style="313"/>
    <col min="14081" max="14081" width="5" style="313" customWidth="1"/>
    <col min="14082" max="14089" width="9" style="313"/>
    <col min="14090" max="14090" width="4.375" style="313" customWidth="1"/>
    <col min="14091" max="14091" width="8.375" style="313" customWidth="1"/>
    <col min="14092" max="14336" width="9" style="313"/>
    <col min="14337" max="14337" width="5" style="313" customWidth="1"/>
    <col min="14338" max="14345" width="9" style="313"/>
    <col min="14346" max="14346" width="4.375" style="313" customWidth="1"/>
    <col min="14347" max="14347" width="8.375" style="313" customWidth="1"/>
    <col min="14348" max="14592" width="9" style="313"/>
    <col min="14593" max="14593" width="5" style="313" customWidth="1"/>
    <col min="14594" max="14601" width="9" style="313"/>
    <col min="14602" max="14602" width="4.375" style="313" customWidth="1"/>
    <col min="14603" max="14603" width="8.375" style="313" customWidth="1"/>
    <col min="14604" max="14848" width="9" style="313"/>
    <col min="14849" max="14849" width="5" style="313" customWidth="1"/>
    <col min="14850" max="14857" width="9" style="313"/>
    <col min="14858" max="14858" width="4.375" style="313" customWidth="1"/>
    <col min="14859" max="14859" width="8.375" style="313" customWidth="1"/>
    <col min="14860" max="15104" width="9" style="313"/>
    <col min="15105" max="15105" width="5" style="313" customWidth="1"/>
    <col min="15106" max="15113" width="9" style="313"/>
    <col min="15114" max="15114" width="4.375" style="313" customWidth="1"/>
    <col min="15115" max="15115" width="8.375" style="313" customWidth="1"/>
    <col min="15116" max="15360" width="9" style="313"/>
    <col min="15361" max="15361" width="5" style="313" customWidth="1"/>
    <col min="15362" max="15369" width="9" style="313"/>
    <col min="15370" max="15370" width="4.375" style="313" customWidth="1"/>
    <col min="15371" max="15371" width="8.375" style="313" customWidth="1"/>
    <col min="15372" max="15616" width="9" style="313"/>
    <col min="15617" max="15617" width="5" style="313" customWidth="1"/>
    <col min="15618" max="15625" width="9" style="313"/>
    <col min="15626" max="15626" width="4.375" style="313" customWidth="1"/>
    <col min="15627" max="15627" width="8.375" style="313" customWidth="1"/>
    <col min="15628" max="15872" width="9" style="313"/>
    <col min="15873" max="15873" width="5" style="313" customWidth="1"/>
    <col min="15874" max="15881" width="9" style="313"/>
    <col min="15882" max="15882" width="4.375" style="313" customWidth="1"/>
    <col min="15883" max="15883" width="8.375" style="313" customWidth="1"/>
    <col min="15884" max="16128" width="9" style="313"/>
    <col min="16129" max="16129" width="5" style="313" customWidth="1"/>
    <col min="16130" max="16137" width="9" style="313"/>
    <col min="16138" max="16138" width="4.375" style="313" customWidth="1"/>
    <col min="16139" max="16139" width="8.375" style="313" customWidth="1"/>
    <col min="16140" max="16384" width="9" style="313"/>
  </cols>
  <sheetData>
    <row r="1" spans="2:9" s="308" customFormat="1" ht="21">
      <c r="B1" s="375" t="s">
        <v>727</v>
      </c>
      <c r="C1" s="375"/>
      <c r="D1" s="307"/>
      <c r="E1" s="307"/>
      <c r="F1" s="307"/>
      <c r="G1" s="307"/>
      <c r="H1" s="307"/>
      <c r="I1" s="307"/>
    </row>
    <row r="2" spans="2:9" s="308" customFormat="1" ht="9" customHeight="1">
      <c r="E2" s="309"/>
      <c r="H2" s="310"/>
    </row>
    <row r="3" spans="2:9" s="308" customFormat="1" ht="9" customHeight="1">
      <c r="E3" s="309"/>
    </row>
    <row r="4" spans="2:9" s="308" customFormat="1">
      <c r="F4" s="311"/>
      <c r="G4" s="311"/>
      <c r="H4" s="311"/>
      <c r="I4" s="311"/>
    </row>
    <row r="5" spans="2:9" s="308" customFormat="1">
      <c r="F5" s="311"/>
      <c r="G5" s="311"/>
      <c r="H5" s="311"/>
      <c r="I5" s="311"/>
    </row>
    <row r="6" spans="2:9" s="308" customFormat="1">
      <c r="F6" s="311"/>
      <c r="G6" s="311"/>
      <c r="H6" s="311"/>
      <c r="I6" s="311"/>
    </row>
    <row r="7" spans="2:9" s="308" customFormat="1">
      <c r="F7" s="311"/>
      <c r="G7" s="311"/>
      <c r="H7" s="311"/>
      <c r="I7" s="311"/>
    </row>
    <row r="8" spans="2:9" s="308" customFormat="1">
      <c r="F8" s="311"/>
      <c r="G8" s="311"/>
      <c r="H8" s="311"/>
      <c r="I8" s="311"/>
    </row>
    <row r="9" spans="2:9" s="308" customFormat="1">
      <c r="F9" s="311"/>
      <c r="G9" s="311"/>
      <c r="H9" s="311"/>
      <c r="I9" s="311"/>
    </row>
    <row r="10" spans="2:9" s="308" customFormat="1">
      <c r="F10" s="311"/>
      <c r="G10" s="311"/>
      <c r="H10" s="311"/>
      <c r="I10" s="311"/>
    </row>
    <row r="11" spans="2:9" s="308" customFormat="1">
      <c r="F11" s="311"/>
      <c r="G11" s="311"/>
      <c r="H11" s="311"/>
      <c r="I11" s="311"/>
    </row>
    <row r="12" spans="2:9" s="308" customFormat="1">
      <c r="F12" s="311"/>
      <c r="G12" s="311"/>
      <c r="H12" s="311"/>
      <c r="I12" s="311"/>
    </row>
    <row r="13" spans="2:9" s="308" customFormat="1">
      <c r="F13" s="311"/>
      <c r="G13" s="311"/>
      <c r="H13" s="311"/>
      <c r="I13" s="311"/>
    </row>
    <row r="14" spans="2:9" s="308" customFormat="1">
      <c r="F14" s="311"/>
      <c r="G14" s="311"/>
      <c r="H14" s="311"/>
      <c r="I14" s="311"/>
    </row>
    <row r="15" spans="2:9" s="308" customFormat="1">
      <c r="F15" s="311"/>
      <c r="G15" s="311"/>
      <c r="H15" s="311"/>
      <c r="I15" s="311"/>
    </row>
    <row r="16" spans="2:9" s="308" customFormat="1">
      <c r="F16" s="311"/>
      <c r="G16" s="311"/>
      <c r="H16" s="311"/>
      <c r="I16" s="311"/>
    </row>
    <row r="17" spans="6:9" s="308" customFormat="1">
      <c r="F17" s="311"/>
      <c r="G17" s="311"/>
      <c r="H17" s="311"/>
      <c r="I17" s="311"/>
    </row>
    <row r="18" spans="6:9" s="308" customFormat="1">
      <c r="F18" s="311"/>
      <c r="G18" s="311"/>
      <c r="H18" s="311"/>
      <c r="I18" s="311"/>
    </row>
    <row r="19" spans="6:9" s="308" customFormat="1">
      <c r="F19" s="311"/>
      <c r="G19" s="311"/>
      <c r="H19" s="311"/>
      <c r="I19" s="311"/>
    </row>
    <row r="20" spans="6:9" s="308" customFormat="1">
      <c r="F20" s="311"/>
      <c r="G20" s="311"/>
      <c r="H20" s="311"/>
      <c r="I20" s="311"/>
    </row>
    <row r="21" spans="6:9" s="308" customFormat="1">
      <c r="F21" s="311"/>
      <c r="G21" s="311"/>
      <c r="H21" s="311"/>
      <c r="I21" s="311"/>
    </row>
    <row r="22" spans="6:9" s="308" customFormat="1">
      <c r="F22" s="311"/>
      <c r="G22" s="311"/>
      <c r="H22" s="311"/>
      <c r="I22" s="311"/>
    </row>
    <row r="23" spans="6:9" s="308" customFormat="1">
      <c r="F23" s="311"/>
      <c r="G23" s="311"/>
      <c r="H23" s="311"/>
      <c r="I23" s="311"/>
    </row>
    <row r="24" spans="6:9" s="308" customFormat="1">
      <c r="F24" s="311"/>
      <c r="G24" s="311"/>
      <c r="H24" s="311"/>
      <c r="I24" s="311"/>
    </row>
    <row r="25" spans="6:9" s="308" customFormat="1">
      <c r="F25" s="311"/>
      <c r="G25" s="311"/>
      <c r="H25" s="311"/>
      <c r="I25" s="311"/>
    </row>
    <row r="26" spans="6:9" s="308" customFormat="1">
      <c r="F26" s="311"/>
      <c r="G26" s="311"/>
      <c r="H26" s="311"/>
      <c r="I26" s="311"/>
    </row>
    <row r="27" spans="6:9" s="308" customFormat="1">
      <c r="F27" s="311"/>
      <c r="G27" s="311"/>
      <c r="H27" s="311"/>
      <c r="I27" s="311"/>
    </row>
    <row r="28" spans="6:9" s="308" customFormat="1">
      <c r="F28" s="311"/>
      <c r="G28" s="311"/>
      <c r="H28" s="311"/>
      <c r="I28" s="311"/>
    </row>
    <row r="29" spans="6:9" s="308" customFormat="1">
      <c r="F29" s="311"/>
      <c r="G29" s="311"/>
      <c r="H29" s="311"/>
      <c r="I29" s="311"/>
    </row>
    <row r="30" spans="6:9" s="308" customFormat="1">
      <c r="F30" s="311"/>
      <c r="G30" s="311"/>
      <c r="H30" s="311"/>
      <c r="I30" s="311"/>
    </row>
    <row r="31" spans="6:9" s="308" customFormat="1">
      <c r="F31" s="311"/>
      <c r="G31" s="311"/>
      <c r="H31" s="311"/>
      <c r="I31" s="311"/>
    </row>
    <row r="32" spans="6:9" s="308" customFormat="1">
      <c r="F32" s="311"/>
      <c r="G32" s="311"/>
      <c r="H32" s="311"/>
      <c r="I32" s="311"/>
    </row>
    <row r="33" spans="6:9" s="308" customFormat="1" ht="17.25" customHeight="1">
      <c r="F33" s="311"/>
      <c r="G33" s="311"/>
      <c r="H33" s="311"/>
      <c r="I33" s="311"/>
    </row>
    <row r="34" spans="6:9" s="308" customFormat="1">
      <c r="F34" s="311"/>
      <c r="G34" s="311"/>
      <c r="H34" s="311"/>
      <c r="I34" s="311"/>
    </row>
    <row r="35" spans="6:9" s="308" customFormat="1">
      <c r="F35" s="311"/>
      <c r="G35" s="311"/>
      <c r="H35" s="311"/>
      <c r="I35" s="311"/>
    </row>
    <row r="36" spans="6:9" s="308" customFormat="1" ht="20.25" customHeight="1">
      <c r="F36" s="311"/>
      <c r="G36" s="311"/>
      <c r="H36" s="311"/>
      <c r="I36" s="311"/>
    </row>
    <row r="37" spans="6:9" s="308" customFormat="1" ht="20.25" customHeight="1">
      <c r="F37" s="311"/>
      <c r="G37" s="311"/>
      <c r="H37" s="311"/>
      <c r="I37" s="311"/>
    </row>
    <row r="38" spans="6:9" s="308" customFormat="1" ht="20.25" customHeight="1">
      <c r="F38" s="311"/>
      <c r="G38" s="311"/>
      <c r="H38" s="311"/>
      <c r="I38" s="311"/>
    </row>
    <row r="39" spans="6:9" s="308" customFormat="1" ht="20.25" customHeight="1">
      <c r="F39" s="311"/>
      <c r="G39" s="311"/>
      <c r="H39" s="311"/>
      <c r="I39" s="311"/>
    </row>
    <row r="40" spans="6:9" s="308" customFormat="1" ht="20.25" customHeight="1">
      <c r="F40" s="311"/>
      <c r="G40" s="311"/>
      <c r="H40" s="311"/>
      <c r="I40" s="311"/>
    </row>
    <row r="41" spans="6:9" s="308" customFormat="1" ht="20.25" customHeight="1">
      <c r="F41" s="311"/>
      <c r="G41" s="311"/>
      <c r="H41" s="311"/>
      <c r="I41" s="311"/>
    </row>
    <row r="42" spans="6:9" s="308" customFormat="1" ht="18" customHeight="1">
      <c r="F42" s="311"/>
      <c r="G42" s="311"/>
      <c r="H42" s="311"/>
      <c r="I42" s="311"/>
    </row>
    <row r="43" spans="6:9" s="308" customFormat="1" ht="18" customHeight="1">
      <c r="F43" s="311"/>
      <c r="G43" s="311"/>
      <c r="H43" s="311"/>
      <c r="I43" s="311"/>
    </row>
    <row r="44" spans="6:9" s="308" customFormat="1" ht="20.25" customHeight="1">
      <c r="F44" s="311"/>
      <c r="G44" s="311"/>
      <c r="H44" s="311"/>
      <c r="I44" s="311"/>
    </row>
    <row r="45" spans="6:9" s="308" customFormat="1" ht="20.25" customHeight="1">
      <c r="F45" s="311"/>
      <c r="G45" s="311"/>
      <c r="H45" s="311"/>
      <c r="I45" s="311"/>
    </row>
    <row r="46" spans="6:9" s="308" customFormat="1" ht="20.25" customHeight="1">
      <c r="F46" s="311"/>
      <c r="G46" s="311"/>
      <c r="H46" s="311"/>
      <c r="I46" s="311"/>
    </row>
    <row r="47" spans="6:9" s="308" customFormat="1" ht="20.25" customHeight="1">
      <c r="F47" s="311"/>
      <c r="G47" s="311"/>
      <c r="H47" s="311"/>
      <c r="I47" s="311"/>
    </row>
    <row r="48" spans="6:9" s="308" customFormat="1" ht="20.25" customHeight="1">
      <c r="F48" s="311"/>
      <c r="G48" s="311"/>
      <c r="H48" s="311"/>
      <c r="I48" s="311"/>
    </row>
    <row r="49" spans="6:9" s="308" customFormat="1" ht="20.25" customHeight="1">
      <c r="F49" s="311"/>
      <c r="G49" s="311"/>
      <c r="H49" s="311"/>
      <c r="I49" s="311"/>
    </row>
    <row r="50" spans="6:9" s="308" customFormat="1" ht="20.25" customHeight="1">
      <c r="F50" s="311"/>
      <c r="G50" s="311"/>
      <c r="H50" s="311"/>
      <c r="I50" s="311"/>
    </row>
    <row r="51" spans="6:9" s="308" customFormat="1" ht="20.25" customHeight="1">
      <c r="F51" s="311"/>
      <c r="G51" s="311"/>
      <c r="H51" s="311"/>
      <c r="I51" s="311"/>
    </row>
    <row r="52" spans="6:9" s="308" customFormat="1">
      <c r="F52" s="311"/>
      <c r="G52" s="311"/>
      <c r="H52" s="311"/>
      <c r="I52" s="311"/>
    </row>
    <row r="53" spans="6:9" s="308" customFormat="1">
      <c r="F53" s="311"/>
      <c r="G53" s="311"/>
      <c r="H53" s="311"/>
      <c r="I53" s="311"/>
    </row>
    <row r="54" spans="6:9" s="308" customFormat="1">
      <c r="F54" s="311"/>
      <c r="G54" s="311"/>
      <c r="H54" s="311"/>
      <c r="I54" s="311"/>
    </row>
    <row r="55" spans="6:9" s="308" customFormat="1">
      <c r="F55" s="311"/>
      <c r="G55" s="311"/>
      <c r="H55" s="311"/>
      <c r="I55" s="311"/>
    </row>
    <row r="56" spans="6:9" s="308" customFormat="1">
      <c r="F56" s="311"/>
      <c r="G56" s="311"/>
      <c r="H56" s="311"/>
      <c r="I56" s="311"/>
    </row>
    <row r="57" spans="6:9" s="308" customFormat="1">
      <c r="F57" s="311"/>
      <c r="G57" s="311"/>
      <c r="H57" s="311"/>
      <c r="I57" s="311"/>
    </row>
    <row r="58" spans="6:9" s="308" customFormat="1">
      <c r="F58" s="311"/>
      <c r="G58" s="311"/>
      <c r="H58" s="311"/>
      <c r="I58" s="311"/>
    </row>
    <row r="59" spans="6:9" s="308" customFormat="1">
      <c r="F59" s="311"/>
      <c r="G59" s="311"/>
      <c r="H59" s="311"/>
      <c r="I59" s="311"/>
    </row>
    <row r="60" spans="6:9" s="308" customFormat="1">
      <c r="F60" s="311"/>
      <c r="G60" s="311"/>
      <c r="H60" s="311"/>
      <c r="I60" s="311"/>
    </row>
    <row r="61" spans="6:9" s="308" customFormat="1">
      <c r="F61" s="312"/>
      <c r="G61" s="311"/>
      <c r="H61" s="311"/>
      <c r="I61" s="311"/>
    </row>
  </sheetData>
  <mergeCells count="1">
    <mergeCell ref="B1:C1"/>
  </mergeCells>
  <phoneticPr fontId="1"/>
  <pageMargins left="0.69930555555555551" right="0.69930555555555551" top="0.75" bottom="0.75" header="0.3" footer="0.3"/>
  <pageSetup paperSize="9" firstPageNumber="429496319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workbookViewId="0"/>
  </sheetViews>
  <sheetFormatPr defaultRowHeight="13.5" customHeight="1"/>
  <cols>
    <col min="1" max="8" width="9" style="263" customWidth="1"/>
    <col min="9" max="9" width="18.875" style="263" customWidth="1"/>
    <col min="10" max="256" width="9" style="263"/>
    <col min="257" max="264" width="9" style="263" customWidth="1"/>
    <col min="265" max="265" width="18.875" style="263" customWidth="1"/>
    <col min="266" max="512" width="9" style="263"/>
    <col min="513" max="520" width="9" style="263" customWidth="1"/>
    <col min="521" max="521" width="18.875" style="263" customWidth="1"/>
    <col min="522" max="768" width="9" style="263"/>
    <col min="769" max="776" width="9" style="263" customWidth="1"/>
    <col min="777" max="777" width="18.875" style="263" customWidth="1"/>
    <col min="778" max="1024" width="9" style="263"/>
    <col min="1025" max="1032" width="9" style="263" customWidth="1"/>
    <col min="1033" max="1033" width="18.875" style="263" customWidth="1"/>
    <col min="1034" max="1280" width="9" style="263"/>
    <col min="1281" max="1288" width="9" style="263" customWidth="1"/>
    <col min="1289" max="1289" width="18.875" style="263" customWidth="1"/>
    <col min="1290" max="1536" width="9" style="263"/>
    <col min="1537" max="1544" width="9" style="263" customWidth="1"/>
    <col min="1545" max="1545" width="18.875" style="263" customWidth="1"/>
    <col min="1546" max="1792" width="9" style="263"/>
    <col min="1793" max="1800" width="9" style="263" customWidth="1"/>
    <col min="1801" max="1801" width="18.875" style="263" customWidth="1"/>
    <col min="1802" max="2048" width="9" style="263"/>
    <col min="2049" max="2056" width="9" style="263" customWidth="1"/>
    <col min="2057" max="2057" width="18.875" style="263" customWidth="1"/>
    <col min="2058" max="2304" width="9" style="263"/>
    <col min="2305" max="2312" width="9" style="263" customWidth="1"/>
    <col min="2313" max="2313" width="18.875" style="263" customWidth="1"/>
    <col min="2314" max="2560" width="9" style="263"/>
    <col min="2561" max="2568" width="9" style="263" customWidth="1"/>
    <col min="2569" max="2569" width="18.875" style="263" customWidth="1"/>
    <col min="2570" max="2816" width="9" style="263"/>
    <col min="2817" max="2824" width="9" style="263" customWidth="1"/>
    <col min="2825" max="2825" width="18.875" style="263" customWidth="1"/>
    <col min="2826" max="3072" width="9" style="263"/>
    <col min="3073" max="3080" width="9" style="263" customWidth="1"/>
    <col min="3081" max="3081" width="18.875" style="263" customWidth="1"/>
    <col min="3082" max="3328" width="9" style="263"/>
    <col min="3329" max="3336" width="9" style="263" customWidth="1"/>
    <col min="3337" max="3337" width="18.875" style="263" customWidth="1"/>
    <col min="3338" max="3584" width="9" style="263"/>
    <col min="3585" max="3592" width="9" style="263" customWidth="1"/>
    <col min="3593" max="3593" width="18.875" style="263" customWidth="1"/>
    <col min="3594" max="3840" width="9" style="263"/>
    <col min="3841" max="3848" width="9" style="263" customWidth="1"/>
    <col min="3849" max="3849" width="18.875" style="263" customWidth="1"/>
    <col min="3850" max="4096" width="9" style="263"/>
    <col min="4097" max="4104" width="9" style="263" customWidth="1"/>
    <col min="4105" max="4105" width="18.875" style="263" customWidth="1"/>
    <col min="4106" max="4352" width="9" style="263"/>
    <col min="4353" max="4360" width="9" style="263" customWidth="1"/>
    <col min="4361" max="4361" width="18.875" style="263" customWidth="1"/>
    <col min="4362" max="4608" width="9" style="263"/>
    <col min="4609" max="4616" width="9" style="263" customWidth="1"/>
    <col min="4617" max="4617" width="18.875" style="263" customWidth="1"/>
    <col min="4618" max="4864" width="9" style="263"/>
    <col min="4865" max="4872" width="9" style="263" customWidth="1"/>
    <col min="4873" max="4873" width="18.875" style="263" customWidth="1"/>
    <col min="4874" max="5120" width="9" style="263"/>
    <col min="5121" max="5128" width="9" style="263" customWidth="1"/>
    <col min="5129" max="5129" width="18.875" style="263" customWidth="1"/>
    <col min="5130" max="5376" width="9" style="263"/>
    <col min="5377" max="5384" width="9" style="263" customWidth="1"/>
    <col min="5385" max="5385" width="18.875" style="263" customWidth="1"/>
    <col min="5386" max="5632" width="9" style="263"/>
    <col min="5633" max="5640" width="9" style="263" customWidth="1"/>
    <col min="5641" max="5641" width="18.875" style="263" customWidth="1"/>
    <col min="5642" max="5888" width="9" style="263"/>
    <col min="5889" max="5896" width="9" style="263" customWidth="1"/>
    <col min="5897" max="5897" width="18.875" style="263" customWidth="1"/>
    <col min="5898" max="6144" width="9" style="263"/>
    <col min="6145" max="6152" width="9" style="263" customWidth="1"/>
    <col min="6153" max="6153" width="18.875" style="263" customWidth="1"/>
    <col min="6154" max="6400" width="9" style="263"/>
    <col min="6401" max="6408" width="9" style="263" customWidth="1"/>
    <col min="6409" max="6409" width="18.875" style="263" customWidth="1"/>
    <col min="6410" max="6656" width="9" style="263"/>
    <col min="6657" max="6664" width="9" style="263" customWidth="1"/>
    <col min="6665" max="6665" width="18.875" style="263" customWidth="1"/>
    <col min="6666" max="6912" width="9" style="263"/>
    <col min="6913" max="6920" width="9" style="263" customWidth="1"/>
    <col min="6921" max="6921" width="18.875" style="263" customWidth="1"/>
    <col min="6922" max="7168" width="9" style="263"/>
    <col min="7169" max="7176" width="9" style="263" customWidth="1"/>
    <col min="7177" max="7177" width="18.875" style="263" customWidth="1"/>
    <col min="7178" max="7424" width="9" style="263"/>
    <col min="7425" max="7432" width="9" style="263" customWidth="1"/>
    <col min="7433" max="7433" width="18.875" style="263" customWidth="1"/>
    <col min="7434" max="7680" width="9" style="263"/>
    <col min="7681" max="7688" width="9" style="263" customWidth="1"/>
    <col min="7689" max="7689" width="18.875" style="263" customWidth="1"/>
    <col min="7690" max="7936" width="9" style="263"/>
    <col min="7937" max="7944" width="9" style="263" customWidth="1"/>
    <col min="7945" max="7945" width="18.875" style="263" customWidth="1"/>
    <col min="7946" max="8192" width="9" style="263"/>
    <col min="8193" max="8200" width="9" style="263" customWidth="1"/>
    <col min="8201" max="8201" width="18.875" style="263" customWidth="1"/>
    <col min="8202" max="8448" width="9" style="263"/>
    <col min="8449" max="8456" width="9" style="263" customWidth="1"/>
    <col min="8457" max="8457" width="18.875" style="263" customWidth="1"/>
    <col min="8458" max="8704" width="9" style="263"/>
    <col min="8705" max="8712" width="9" style="263" customWidth="1"/>
    <col min="8713" max="8713" width="18.875" style="263" customWidth="1"/>
    <col min="8714" max="8960" width="9" style="263"/>
    <col min="8961" max="8968" width="9" style="263" customWidth="1"/>
    <col min="8969" max="8969" width="18.875" style="263" customWidth="1"/>
    <col min="8970" max="9216" width="9" style="263"/>
    <col min="9217" max="9224" width="9" style="263" customWidth="1"/>
    <col min="9225" max="9225" width="18.875" style="263" customWidth="1"/>
    <col min="9226" max="9472" width="9" style="263"/>
    <col min="9473" max="9480" width="9" style="263" customWidth="1"/>
    <col min="9481" max="9481" width="18.875" style="263" customWidth="1"/>
    <col min="9482" max="9728" width="9" style="263"/>
    <col min="9729" max="9736" width="9" style="263" customWidth="1"/>
    <col min="9737" max="9737" width="18.875" style="263" customWidth="1"/>
    <col min="9738" max="9984" width="9" style="263"/>
    <col min="9985" max="9992" width="9" style="263" customWidth="1"/>
    <col min="9993" max="9993" width="18.875" style="263" customWidth="1"/>
    <col min="9994" max="10240" width="9" style="263"/>
    <col min="10241" max="10248" width="9" style="263" customWidth="1"/>
    <col min="10249" max="10249" width="18.875" style="263" customWidth="1"/>
    <col min="10250" max="10496" width="9" style="263"/>
    <col min="10497" max="10504" width="9" style="263" customWidth="1"/>
    <col min="10505" max="10505" width="18.875" style="263" customWidth="1"/>
    <col min="10506" max="10752" width="9" style="263"/>
    <col min="10753" max="10760" width="9" style="263" customWidth="1"/>
    <col min="10761" max="10761" width="18.875" style="263" customWidth="1"/>
    <col min="10762" max="11008" width="9" style="263"/>
    <col min="11009" max="11016" width="9" style="263" customWidth="1"/>
    <col min="11017" max="11017" width="18.875" style="263" customWidth="1"/>
    <col min="11018" max="11264" width="9" style="263"/>
    <col min="11265" max="11272" width="9" style="263" customWidth="1"/>
    <col min="11273" max="11273" width="18.875" style="263" customWidth="1"/>
    <col min="11274" max="11520" width="9" style="263"/>
    <col min="11521" max="11528" width="9" style="263" customWidth="1"/>
    <col min="11529" max="11529" width="18.875" style="263" customWidth="1"/>
    <col min="11530" max="11776" width="9" style="263"/>
    <col min="11777" max="11784" width="9" style="263" customWidth="1"/>
    <col min="11785" max="11785" width="18.875" style="263" customWidth="1"/>
    <col min="11786" max="12032" width="9" style="263"/>
    <col min="12033" max="12040" width="9" style="263" customWidth="1"/>
    <col min="12041" max="12041" width="18.875" style="263" customWidth="1"/>
    <col min="12042" max="12288" width="9" style="263"/>
    <col min="12289" max="12296" width="9" style="263" customWidth="1"/>
    <col min="12297" max="12297" width="18.875" style="263" customWidth="1"/>
    <col min="12298" max="12544" width="9" style="263"/>
    <col min="12545" max="12552" width="9" style="263" customWidth="1"/>
    <col min="12553" max="12553" width="18.875" style="263" customWidth="1"/>
    <col min="12554" max="12800" width="9" style="263"/>
    <col min="12801" max="12808" width="9" style="263" customWidth="1"/>
    <col min="12809" max="12809" width="18.875" style="263" customWidth="1"/>
    <col min="12810" max="13056" width="9" style="263"/>
    <col min="13057" max="13064" width="9" style="263" customWidth="1"/>
    <col min="13065" max="13065" width="18.875" style="263" customWidth="1"/>
    <col min="13066" max="13312" width="9" style="263"/>
    <col min="13313" max="13320" width="9" style="263" customWidth="1"/>
    <col min="13321" max="13321" width="18.875" style="263" customWidth="1"/>
    <col min="13322" max="13568" width="9" style="263"/>
    <col min="13569" max="13576" width="9" style="263" customWidth="1"/>
    <col min="13577" max="13577" width="18.875" style="263" customWidth="1"/>
    <col min="13578" max="13824" width="9" style="263"/>
    <col min="13825" max="13832" width="9" style="263" customWidth="1"/>
    <col min="13833" max="13833" width="18.875" style="263" customWidth="1"/>
    <col min="13834" max="14080" width="9" style="263"/>
    <col min="14081" max="14088" width="9" style="263" customWidth="1"/>
    <col min="14089" max="14089" width="18.875" style="263" customWidth="1"/>
    <col min="14090" max="14336" width="9" style="263"/>
    <col min="14337" max="14344" width="9" style="263" customWidth="1"/>
    <col min="14345" max="14345" width="18.875" style="263" customWidth="1"/>
    <col min="14346" max="14592" width="9" style="263"/>
    <col min="14593" max="14600" width="9" style="263" customWidth="1"/>
    <col min="14601" max="14601" width="18.875" style="263" customWidth="1"/>
    <col min="14602" max="14848" width="9" style="263"/>
    <col min="14849" max="14856" width="9" style="263" customWidth="1"/>
    <col min="14857" max="14857" width="18.875" style="263" customWidth="1"/>
    <col min="14858" max="15104" width="9" style="263"/>
    <col min="15105" max="15112" width="9" style="263" customWidth="1"/>
    <col min="15113" max="15113" width="18.875" style="263" customWidth="1"/>
    <col min="15114" max="15360" width="9" style="263"/>
    <col min="15361" max="15368" width="9" style="263" customWidth="1"/>
    <col min="15369" max="15369" width="18.875" style="263" customWidth="1"/>
    <col min="15370" max="15616" width="9" style="263"/>
    <col min="15617" max="15624" width="9" style="263" customWidth="1"/>
    <col min="15625" max="15625" width="18.875" style="263" customWidth="1"/>
    <col min="15626" max="15872" width="9" style="263"/>
    <col min="15873" max="15880" width="9" style="263" customWidth="1"/>
    <col min="15881" max="15881" width="18.875" style="263" customWidth="1"/>
    <col min="15882" max="16128" width="9" style="263"/>
    <col min="16129" max="16136" width="9" style="263" customWidth="1"/>
    <col min="16137" max="16137" width="18.875" style="263" customWidth="1"/>
    <col min="16138" max="16384" width="9" style="263"/>
  </cols>
  <sheetData>
    <row r="2" spans="1:9" ht="38.25" customHeight="1">
      <c r="A2" s="291"/>
      <c r="B2" s="291"/>
      <c r="C2" s="377" t="s">
        <v>728</v>
      </c>
      <c r="D2" s="377"/>
      <c r="E2" s="377"/>
      <c r="F2" s="377"/>
      <c r="G2" s="377"/>
      <c r="H2" s="291"/>
      <c r="I2" s="291"/>
    </row>
    <row r="3" spans="1:9" ht="38.25" customHeight="1">
      <c r="A3" s="291"/>
      <c r="B3" s="291"/>
      <c r="C3" s="314"/>
      <c r="D3" s="314"/>
      <c r="E3" s="314"/>
      <c r="F3" s="314"/>
      <c r="G3" s="314"/>
      <c r="H3" s="291"/>
      <c r="I3" s="291"/>
    </row>
    <row r="4" spans="1:9">
      <c r="A4" s="291"/>
      <c r="B4" s="291"/>
      <c r="C4" s="291"/>
      <c r="D4" s="291"/>
      <c r="E4" s="291"/>
      <c r="F4" s="291"/>
      <c r="G4" s="291"/>
      <c r="H4" s="291"/>
      <c r="I4" s="291"/>
    </row>
    <row r="5" spans="1:9" ht="37.5" customHeight="1">
      <c r="A5" s="378" t="s">
        <v>729</v>
      </c>
      <c r="B5" s="378"/>
      <c r="C5" s="378"/>
      <c r="D5" s="378"/>
      <c r="E5" s="378"/>
      <c r="F5" s="378"/>
      <c r="G5" s="378"/>
      <c r="H5" s="378"/>
      <c r="I5" s="378"/>
    </row>
    <row r="6" spans="1:9" ht="37.5" customHeight="1">
      <c r="A6" s="378" t="s">
        <v>730</v>
      </c>
      <c r="B6" s="378"/>
      <c r="C6" s="378"/>
      <c r="D6" s="378"/>
      <c r="E6" s="378"/>
      <c r="F6" s="378"/>
      <c r="G6" s="378"/>
      <c r="H6" s="378"/>
      <c r="I6" s="378"/>
    </row>
    <row r="7" spans="1:9" ht="37.5" customHeight="1">
      <c r="A7" s="378" t="s">
        <v>731</v>
      </c>
      <c r="B7" s="378"/>
      <c r="C7" s="378"/>
      <c r="D7" s="378"/>
      <c r="E7" s="378"/>
      <c r="F7" s="378"/>
      <c r="G7" s="378"/>
      <c r="H7" s="378"/>
      <c r="I7" s="378"/>
    </row>
    <row r="8" spans="1:9" ht="26.25" customHeight="1">
      <c r="A8" s="379" t="s">
        <v>732</v>
      </c>
      <c r="B8" s="379"/>
      <c r="C8" s="379"/>
      <c r="D8" s="379"/>
      <c r="E8" s="379"/>
      <c r="F8" s="379"/>
      <c r="G8" s="379"/>
      <c r="H8" s="379"/>
      <c r="I8" s="379"/>
    </row>
    <row r="9" spans="1:9" ht="26.25" customHeight="1">
      <c r="A9" s="315"/>
      <c r="B9" s="315"/>
      <c r="C9" s="315"/>
      <c r="D9" s="315"/>
      <c r="E9" s="315"/>
      <c r="F9" s="315"/>
      <c r="G9" s="315"/>
      <c r="H9" s="315"/>
      <c r="I9" s="315"/>
    </row>
    <row r="10" spans="1:9" ht="27.75" customHeight="1">
      <c r="A10" s="291"/>
      <c r="B10" s="291"/>
      <c r="C10" s="291"/>
      <c r="D10" s="291"/>
      <c r="E10" s="291"/>
      <c r="F10" s="291"/>
      <c r="G10" s="291"/>
      <c r="H10" s="291"/>
      <c r="I10" s="291"/>
    </row>
    <row r="11" spans="1:9">
      <c r="A11" s="291"/>
      <c r="B11" s="291"/>
      <c r="C11" s="291"/>
      <c r="D11" s="291"/>
      <c r="E11" s="291"/>
      <c r="F11" s="291"/>
      <c r="G11" s="291"/>
      <c r="H11" s="291"/>
      <c r="I11" s="291"/>
    </row>
    <row r="12" spans="1:9" ht="22.5" customHeight="1">
      <c r="A12" s="316">
        <v>1</v>
      </c>
      <c r="B12" s="316" t="s">
        <v>733</v>
      </c>
      <c r="C12" s="291"/>
      <c r="D12" s="291"/>
      <c r="E12" s="291"/>
      <c r="F12" s="291"/>
      <c r="G12" s="291"/>
      <c r="H12" s="291"/>
      <c r="I12" s="291"/>
    </row>
    <row r="13" spans="1:9" ht="22.5" customHeight="1">
      <c r="A13" s="291"/>
      <c r="B13" s="291" t="s">
        <v>734</v>
      </c>
      <c r="C13" s="291"/>
      <c r="D13" s="291"/>
      <c r="E13" s="291"/>
      <c r="F13" s="291"/>
      <c r="G13" s="291"/>
      <c r="H13" s="291"/>
      <c r="I13" s="291"/>
    </row>
    <row r="14" spans="1:9" ht="22.5" customHeight="1">
      <c r="A14" s="291"/>
      <c r="B14" s="291"/>
      <c r="C14" s="291"/>
      <c r="D14" s="291"/>
      <c r="E14" s="291"/>
      <c r="F14" s="291"/>
      <c r="G14" s="291"/>
      <c r="H14" s="291"/>
      <c r="I14" s="291"/>
    </row>
    <row r="15" spans="1:9" ht="22.5" customHeight="1">
      <c r="A15" s="316">
        <v>2</v>
      </c>
      <c r="B15" s="316" t="s">
        <v>735</v>
      </c>
      <c r="C15" s="291"/>
      <c r="D15" s="291"/>
      <c r="E15" s="291"/>
      <c r="F15" s="291"/>
      <c r="G15" s="291"/>
      <c r="H15" s="291"/>
      <c r="I15" s="291"/>
    </row>
    <row r="16" spans="1:9" ht="22.5" customHeight="1">
      <c r="A16" s="291"/>
      <c r="B16" s="291" t="s">
        <v>736</v>
      </c>
      <c r="C16" s="291"/>
      <c r="D16" s="291"/>
      <c r="E16" s="291"/>
      <c r="F16" s="291"/>
      <c r="G16" s="291"/>
      <c r="H16" s="291"/>
      <c r="I16" s="291"/>
    </row>
    <row r="17" spans="1:9" ht="22.5" customHeight="1">
      <c r="A17" s="291"/>
      <c r="B17" s="291"/>
      <c r="C17" s="291"/>
      <c r="D17" s="291"/>
      <c r="E17" s="291"/>
      <c r="F17" s="291"/>
      <c r="G17" s="291"/>
      <c r="H17" s="291"/>
      <c r="I17" s="291"/>
    </row>
    <row r="18" spans="1:9" ht="22.5" customHeight="1">
      <c r="A18" s="316">
        <v>3</v>
      </c>
      <c r="B18" s="316" t="s">
        <v>737</v>
      </c>
      <c r="C18" s="291"/>
      <c r="D18" s="291"/>
      <c r="E18" s="291"/>
      <c r="F18" s="291"/>
      <c r="G18" s="291"/>
      <c r="H18" s="291"/>
      <c r="I18" s="291"/>
    </row>
    <row r="19" spans="1:9" ht="22.5" customHeight="1">
      <c r="A19" s="291"/>
      <c r="B19" s="291" t="s">
        <v>738</v>
      </c>
      <c r="C19" s="291"/>
      <c r="D19" s="291"/>
      <c r="E19" s="291"/>
      <c r="F19" s="291"/>
      <c r="G19" s="291"/>
      <c r="H19" s="291"/>
      <c r="I19" s="291"/>
    </row>
    <row r="20" spans="1:9" ht="22.5" customHeight="1">
      <c r="A20" s="291"/>
      <c r="B20" s="291"/>
      <c r="C20" s="291"/>
      <c r="D20" s="291"/>
      <c r="E20" s="291"/>
      <c r="F20" s="291"/>
      <c r="G20" s="291"/>
      <c r="H20" s="291"/>
      <c r="I20" s="291"/>
    </row>
    <row r="21" spans="1:9" ht="22.5" customHeight="1">
      <c r="A21" s="316">
        <v>4</v>
      </c>
      <c r="B21" s="316" t="s">
        <v>739</v>
      </c>
      <c r="C21" s="291"/>
      <c r="D21" s="291"/>
      <c r="E21" s="291"/>
      <c r="F21" s="291"/>
      <c r="G21" s="291"/>
      <c r="H21" s="291"/>
      <c r="I21" s="291"/>
    </row>
    <row r="22" spans="1:9" ht="22.5" customHeight="1">
      <c r="A22" s="291"/>
      <c r="B22" s="291" t="s">
        <v>740</v>
      </c>
      <c r="C22" s="291"/>
      <c r="D22" s="291"/>
      <c r="E22" s="291"/>
      <c r="F22" s="291"/>
      <c r="G22" s="291"/>
      <c r="H22" s="291"/>
      <c r="I22" s="291"/>
    </row>
    <row r="23" spans="1:9" ht="22.5" customHeight="1">
      <c r="A23" s="291"/>
      <c r="B23" s="291"/>
      <c r="C23" s="291"/>
      <c r="D23" s="291"/>
      <c r="E23" s="291"/>
      <c r="F23" s="291"/>
      <c r="G23" s="291"/>
      <c r="H23" s="291"/>
      <c r="I23" s="291"/>
    </row>
    <row r="24" spans="1:9">
      <c r="A24" s="291"/>
      <c r="B24" s="291"/>
      <c r="C24" s="291"/>
      <c r="D24" s="291"/>
      <c r="E24" s="291"/>
      <c r="F24" s="291"/>
      <c r="G24" s="291"/>
      <c r="H24" s="291"/>
      <c r="I24" s="291"/>
    </row>
    <row r="25" spans="1:9" ht="55.5" customHeight="1">
      <c r="A25" s="291"/>
      <c r="B25" s="374" t="s">
        <v>741</v>
      </c>
      <c r="C25" s="374"/>
      <c r="D25" s="374"/>
      <c r="E25" s="374"/>
      <c r="F25" s="374"/>
      <c r="G25" s="374"/>
      <c r="H25" s="374"/>
      <c r="I25" s="374"/>
    </row>
    <row r="26" spans="1:9">
      <c r="A26" s="291"/>
      <c r="B26" s="376" t="s">
        <v>742</v>
      </c>
      <c r="C26" s="376"/>
      <c r="D26" s="376"/>
      <c r="E26" s="376"/>
      <c r="F26" s="376"/>
      <c r="G26" s="376"/>
      <c r="H26" s="376"/>
      <c r="I26" s="376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rintOptions horizontalCentered="1"/>
  <pageMargins left="0.59027777777777779" right="0.59027777777777779" top="0.59027777777777779" bottom="0.59027777777777779" header="0.51180555555555551" footer="0.51180555555555551"/>
  <pageSetup paperSize="9" firstPageNumber="429496319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view="pageBreakPreview" zoomScaleNormal="100" workbookViewId="0">
      <selection sqref="A1:C1"/>
    </sheetView>
  </sheetViews>
  <sheetFormatPr defaultColWidth="9" defaultRowHeight="13.5" customHeight="1"/>
  <cols>
    <col min="1" max="1" width="5.125" style="313" customWidth="1"/>
    <col min="2" max="2" width="2.625" style="313" customWidth="1"/>
    <col min="3" max="3" width="10.375" style="313" customWidth="1"/>
    <col min="4" max="4" width="12.375" style="313" customWidth="1"/>
    <col min="5" max="5" width="14.625" style="313" customWidth="1"/>
    <col min="6" max="6" width="2.625" style="313" customWidth="1"/>
    <col min="7" max="7" width="5.125" style="313" customWidth="1"/>
    <col min="8" max="8" width="2.625" style="313" customWidth="1"/>
    <col min="9" max="9" width="9.75" style="313" customWidth="1"/>
    <col min="10" max="10" width="12.375" style="313" customWidth="1"/>
    <col min="11" max="11" width="14.625" style="313" customWidth="1"/>
    <col min="12" max="12" width="2.625" style="313" customWidth="1"/>
    <col min="13" max="13" width="5.125" style="313" customWidth="1"/>
    <col min="14" max="14" width="2.625" style="313" customWidth="1"/>
    <col min="15" max="15" width="10.375" style="313" customWidth="1"/>
    <col min="16" max="16" width="12.375" style="313" customWidth="1"/>
    <col min="17" max="17" width="14.625" style="313" customWidth="1"/>
    <col min="18" max="18" width="2.625" style="313" customWidth="1"/>
    <col min="19" max="19" width="5.125" style="313" customWidth="1"/>
    <col min="20" max="20" width="2.625" style="313" customWidth="1"/>
    <col min="21" max="21" width="8.5" style="313" customWidth="1"/>
    <col min="22" max="22" width="12.25" style="313" customWidth="1"/>
    <col min="23" max="23" width="14.625" style="313" customWidth="1"/>
    <col min="24" max="256" width="9" style="313"/>
    <col min="257" max="257" width="5.125" style="313" customWidth="1"/>
    <col min="258" max="258" width="2.625" style="313" customWidth="1"/>
    <col min="259" max="259" width="10.375" style="313" customWidth="1"/>
    <col min="260" max="260" width="12.375" style="313" customWidth="1"/>
    <col min="261" max="261" width="14.625" style="313" customWidth="1"/>
    <col min="262" max="262" width="2.625" style="313" customWidth="1"/>
    <col min="263" max="263" width="5.125" style="313" customWidth="1"/>
    <col min="264" max="264" width="2.625" style="313" customWidth="1"/>
    <col min="265" max="265" width="9.75" style="313" customWidth="1"/>
    <col min="266" max="266" width="12.375" style="313" customWidth="1"/>
    <col min="267" max="267" width="14.625" style="313" customWidth="1"/>
    <col min="268" max="268" width="2.625" style="313" customWidth="1"/>
    <col min="269" max="269" width="5.125" style="313" customWidth="1"/>
    <col min="270" max="270" width="2.625" style="313" customWidth="1"/>
    <col min="271" max="271" width="10.375" style="313" customWidth="1"/>
    <col min="272" max="272" width="12.375" style="313" customWidth="1"/>
    <col min="273" max="273" width="14.625" style="313" customWidth="1"/>
    <col min="274" max="274" width="2.625" style="313" customWidth="1"/>
    <col min="275" max="275" width="5.125" style="313" customWidth="1"/>
    <col min="276" max="276" width="2.625" style="313" customWidth="1"/>
    <col min="277" max="277" width="8.5" style="313" customWidth="1"/>
    <col min="278" max="278" width="12.25" style="313" customWidth="1"/>
    <col min="279" max="279" width="14.625" style="313" customWidth="1"/>
    <col min="280" max="512" width="9" style="313"/>
    <col min="513" max="513" width="5.125" style="313" customWidth="1"/>
    <col min="514" max="514" width="2.625" style="313" customWidth="1"/>
    <col min="515" max="515" width="10.375" style="313" customWidth="1"/>
    <col min="516" max="516" width="12.375" style="313" customWidth="1"/>
    <col min="517" max="517" width="14.625" style="313" customWidth="1"/>
    <col min="518" max="518" width="2.625" style="313" customWidth="1"/>
    <col min="519" max="519" width="5.125" style="313" customWidth="1"/>
    <col min="520" max="520" width="2.625" style="313" customWidth="1"/>
    <col min="521" max="521" width="9.75" style="313" customWidth="1"/>
    <col min="522" max="522" width="12.375" style="313" customWidth="1"/>
    <col min="523" max="523" width="14.625" style="313" customWidth="1"/>
    <col min="524" max="524" width="2.625" style="313" customWidth="1"/>
    <col min="525" max="525" width="5.125" style="313" customWidth="1"/>
    <col min="526" max="526" width="2.625" style="313" customWidth="1"/>
    <col min="527" max="527" width="10.375" style="313" customWidth="1"/>
    <col min="528" max="528" width="12.375" style="313" customWidth="1"/>
    <col min="529" max="529" width="14.625" style="313" customWidth="1"/>
    <col min="530" max="530" width="2.625" style="313" customWidth="1"/>
    <col min="531" max="531" width="5.125" style="313" customWidth="1"/>
    <col min="532" max="532" width="2.625" style="313" customWidth="1"/>
    <col min="533" max="533" width="8.5" style="313" customWidth="1"/>
    <col min="534" max="534" width="12.25" style="313" customWidth="1"/>
    <col min="535" max="535" width="14.625" style="313" customWidth="1"/>
    <col min="536" max="768" width="9" style="313"/>
    <col min="769" max="769" width="5.125" style="313" customWidth="1"/>
    <col min="770" max="770" width="2.625" style="313" customWidth="1"/>
    <col min="771" max="771" width="10.375" style="313" customWidth="1"/>
    <col min="772" max="772" width="12.375" style="313" customWidth="1"/>
    <col min="773" max="773" width="14.625" style="313" customWidth="1"/>
    <col min="774" max="774" width="2.625" style="313" customWidth="1"/>
    <col min="775" max="775" width="5.125" style="313" customWidth="1"/>
    <col min="776" max="776" width="2.625" style="313" customWidth="1"/>
    <col min="777" max="777" width="9.75" style="313" customWidth="1"/>
    <col min="778" max="778" width="12.375" style="313" customWidth="1"/>
    <col min="779" max="779" width="14.625" style="313" customWidth="1"/>
    <col min="780" max="780" width="2.625" style="313" customWidth="1"/>
    <col min="781" max="781" width="5.125" style="313" customWidth="1"/>
    <col min="782" max="782" width="2.625" style="313" customWidth="1"/>
    <col min="783" max="783" width="10.375" style="313" customWidth="1"/>
    <col min="784" max="784" width="12.375" style="313" customWidth="1"/>
    <col min="785" max="785" width="14.625" style="313" customWidth="1"/>
    <col min="786" max="786" width="2.625" style="313" customWidth="1"/>
    <col min="787" max="787" width="5.125" style="313" customWidth="1"/>
    <col min="788" max="788" width="2.625" style="313" customWidth="1"/>
    <col min="789" max="789" width="8.5" style="313" customWidth="1"/>
    <col min="790" max="790" width="12.25" style="313" customWidth="1"/>
    <col min="791" max="791" width="14.625" style="313" customWidth="1"/>
    <col min="792" max="1024" width="9" style="313"/>
    <col min="1025" max="1025" width="5.125" style="313" customWidth="1"/>
    <col min="1026" max="1026" width="2.625" style="313" customWidth="1"/>
    <col min="1027" max="1027" width="10.375" style="313" customWidth="1"/>
    <col min="1028" max="1028" width="12.375" style="313" customWidth="1"/>
    <col min="1029" max="1029" width="14.625" style="313" customWidth="1"/>
    <col min="1030" max="1030" width="2.625" style="313" customWidth="1"/>
    <col min="1031" max="1031" width="5.125" style="313" customWidth="1"/>
    <col min="1032" max="1032" width="2.625" style="313" customWidth="1"/>
    <col min="1033" max="1033" width="9.75" style="313" customWidth="1"/>
    <col min="1034" max="1034" width="12.375" style="313" customWidth="1"/>
    <col min="1035" max="1035" width="14.625" style="313" customWidth="1"/>
    <col min="1036" max="1036" width="2.625" style="313" customWidth="1"/>
    <col min="1037" max="1037" width="5.125" style="313" customWidth="1"/>
    <col min="1038" max="1038" width="2.625" style="313" customWidth="1"/>
    <col min="1039" max="1039" width="10.375" style="313" customWidth="1"/>
    <col min="1040" max="1040" width="12.375" style="313" customWidth="1"/>
    <col min="1041" max="1041" width="14.625" style="313" customWidth="1"/>
    <col min="1042" max="1042" width="2.625" style="313" customWidth="1"/>
    <col min="1043" max="1043" width="5.125" style="313" customWidth="1"/>
    <col min="1044" max="1044" width="2.625" style="313" customWidth="1"/>
    <col min="1045" max="1045" width="8.5" style="313" customWidth="1"/>
    <col min="1046" max="1046" width="12.25" style="313" customWidth="1"/>
    <col min="1047" max="1047" width="14.625" style="313" customWidth="1"/>
    <col min="1048" max="1280" width="9" style="313"/>
    <col min="1281" max="1281" width="5.125" style="313" customWidth="1"/>
    <col min="1282" max="1282" width="2.625" style="313" customWidth="1"/>
    <col min="1283" max="1283" width="10.375" style="313" customWidth="1"/>
    <col min="1284" max="1284" width="12.375" style="313" customWidth="1"/>
    <col min="1285" max="1285" width="14.625" style="313" customWidth="1"/>
    <col min="1286" max="1286" width="2.625" style="313" customWidth="1"/>
    <col min="1287" max="1287" width="5.125" style="313" customWidth="1"/>
    <col min="1288" max="1288" width="2.625" style="313" customWidth="1"/>
    <col min="1289" max="1289" width="9.75" style="313" customWidth="1"/>
    <col min="1290" max="1290" width="12.375" style="313" customWidth="1"/>
    <col min="1291" max="1291" width="14.625" style="313" customWidth="1"/>
    <col min="1292" max="1292" width="2.625" style="313" customWidth="1"/>
    <col min="1293" max="1293" width="5.125" style="313" customWidth="1"/>
    <col min="1294" max="1294" width="2.625" style="313" customWidth="1"/>
    <col min="1295" max="1295" width="10.375" style="313" customWidth="1"/>
    <col min="1296" max="1296" width="12.375" style="313" customWidth="1"/>
    <col min="1297" max="1297" width="14.625" style="313" customWidth="1"/>
    <col min="1298" max="1298" width="2.625" style="313" customWidth="1"/>
    <col min="1299" max="1299" width="5.125" style="313" customWidth="1"/>
    <col min="1300" max="1300" width="2.625" style="313" customWidth="1"/>
    <col min="1301" max="1301" width="8.5" style="313" customWidth="1"/>
    <col min="1302" max="1302" width="12.25" style="313" customWidth="1"/>
    <col min="1303" max="1303" width="14.625" style="313" customWidth="1"/>
    <col min="1304" max="1536" width="9" style="313"/>
    <col min="1537" max="1537" width="5.125" style="313" customWidth="1"/>
    <col min="1538" max="1538" width="2.625" style="313" customWidth="1"/>
    <col min="1539" max="1539" width="10.375" style="313" customWidth="1"/>
    <col min="1540" max="1540" width="12.375" style="313" customWidth="1"/>
    <col min="1541" max="1541" width="14.625" style="313" customWidth="1"/>
    <col min="1542" max="1542" width="2.625" style="313" customWidth="1"/>
    <col min="1543" max="1543" width="5.125" style="313" customWidth="1"/>
    <col min="1544" max="1544" width="2.625" style="313" customWidth="1"/>
    <col min="1545" max="1545" width="9.75" style="313" customWidth="1"/>
    <col min="1546" max="1546" width="12.375" style="313" customWidth="1"/>
    <col min="1547" max="1547" width="14.625" style="313" customWidth="1"/>
    <col min="1548" max="1548" width="2.625" style="313" customWidth="1"/>
    <col min="1549" max="1549" width="5.125" style="313" customWidth="1"/>
    <col min="1550" max="1550" width="2.625" style="313" customWidth="1"/>
    <col min="1551" max="1551" width="10.375" style="313" customWidth="1"/>
    <col min="1552" max="1552" width="12.375" style="313" customWidth="1"/>
    <col min="1553" max="1553" width="14.625" style="313" customWidth="1"/>
    <col min="1554" max="1554" width="2.625" style="313" customWidth="1"/>
    <col min="1555" max="1555" width="5.125" style="313" customWidth="1"/>
    <col min="1556" max="1556" width="2.625" style="313" customWidth="1"/>
    <col min="1557" max="1557" width="8.5" style="313" customWidth="1"/>
    <col min="1558" max="1558" width="12.25" style="313" customWidth="1"/>
    <col min="1559" max="1559" width="14.625" style="313" customWidth="1"/>
    <col min="1560" max="1792" width="9" style="313"/>
    <col min="1793" max="1793" width="5.125" style="313" customWidth="1"/>
    <col min="1794" max="1794" width="2.625" style="313" customWidth="1"/>
    <col min="1795" max="1795" width="10.375" style="313" customWidth="1"/>
    <col min="1796" max="1796" width="12.375" style="313" customWidth="1"/>
    <col min="1797" max="1797" width="14.625" style="313" customWidth="1"/>
    <col min="1798" max="1798" width="2.625" style="313" customWidth="1"/>
    <col min="1799" max="1799" width="5.125" style="313" customWidth="1"/>
    <col min="1800" max="1800" width="2.625" style="313" customWidth="1"/>
    <col min="1801" max="1801" width="9.75" style="313" customWidth="1"/>
    <col min="1802" max="1802" width="12.375" style="313" customWidth="1"/>
    <col min="1803" max="1803" width="14.625" style="313" customWidth="1"/>
    <col min="1804" max="1804" width="2.625" style="313" customWidth="1"/>
    <col min="1805" max="1805" width="5.125" style="313" customWidth="1"/>
    <col min="1806" max="1806" width="2.625" style="313" customWidth="1"/>
    <col min="1807" max="1807" width="10.375" style="313" customWidth="1"/>
    <col min="1808" max="1808" width="12.375" style="313" customWidth="1"/>
    <col min="1809" max="1809" width="14.625" style="313" customWidth="1"/>
    <col min="1810" max="1810" width="2.625" style="313" customWidth="1"/>
    <col min="1811" max="1811" width="5.125" style="313" customWidth="1"/>
    <col min="1812" max="1812" width="2.625" style="313" customWidth="1"/>
    <col min="1813" max="1813" width="8.5" style="313" customWidth="1"/>
    <col min="1814" max="1814" width="12.25" style="313" customWidth="1"/>
    <col min="1815" max="1815" width="14.625" style="313" customWidth="1"/>
    <col min="1816" max="2048" width="9" style="313"/>
    <col min="2049" max="2049" width="5.125" style="313" customWidth="1"/>
    <col min="2050" max="2050" width="2.625" style="313" customWidth="1"/>
    <col min="2051" max="2051" width="10.375" style="313" customWidth="1"/>
    <col min="2052" max="2052" width="12.375" style="313" customWidth="1"/>
    <col min="2053" max="2053" width="14.625" style="313" customWidth="1"/>
    <col min="2054" max="2054" width="2.625" style="313" customWidth="1"/>
    <col min="2055" max="2055" width="5.125" style="313" customWidth="1"/>
    <col min="2056" max="2056" width="2.625" style="313" customWidth="1"/>
    <col min="2057" max="2057" width="9.75" style="313" customWidth="1"/>
    <col min="2058" max="2058" width="12.375" style="313" customWidth="1"/>
    <col min="2059" max="2059" width="14.625" style="313" customWidth="1"/>
    <col min="2060" max="2060" width="2.625" style="313" customWidth="1"/>
    <col min="2061" max="2061" width="5.125" style="313" customWidth="1"/>
    <col min="2062" max="2062" width="2.625" style="313" customWidth="1"/>
    <col min="2063" max="2063" width="10.375" style="313" customWidth="1"/>
    <col min="2064" max="2064" width="12.375" style="313" customWidth="1"/>
    <col min="2065" max="2065" width="14.625" style="313" customWidth="1"/>
    <col min="2066" max="2066" width="2.625" style="313" customWidth="1"/>
    <col min="2067" max="2067" width="5.125" style="313" customWidth="1"/>
    <col min="2068" max="2068" width="2.625" style="313" customWidth="1"/>
    <col min="2069" max="2069" width="8.5" style="313" customWidth="1"/>
    <col min="2070" max="2070" width="12.25" style="313" customWidth="1"/>
    <col min="2071" max="2071" width="14.625" style="313" customWidth="1"/>
    <col min="2072" max="2304" width="9" style="313"/>
    <col min="2305" max="2305" width="5.125" style="313" customWidth="1"/>
    <col min="2306" max="2306" width="2.625" style="313" customWidth="1"/>
    <col min="2307" max="2307" width="10.375" style="313" customWidth="1"/>
    <col min="2308" max="2308" width="12.375" style="313" customWidth="1"/>
    <col min="2309" max="2309" width="14.625" style="313" customWidth="1"/>
    <col min="2310" max="2310" width="2.625" style="313" customWidth="1"/>
    <col min="2311" max="2311" width="5.125" style="313" customWidth="1"/>
    <col min="2312" max="2312" width="2.625" style="313" customWidth="1"/>
    <col min="2313" max="2313" width="9.75" style="313" customWidth="1"/>
    <col min="2314" max="2314" width="12.375" style="313" customWidth="1"/>
    <col min="2315" max="2315" width="14.625" style="313" customWidth="1"/>
    <col min="2316" max="2316" width="2.625" style="313" customWidth="1"/>
    <col min="2317" max="2317" width="5.125" style="313" customWidth="1"/>
    <col min="2318" max="2318" width="2.625" style="313" customWidth="1"/>
    <col min="2319" max="2319" width="10.375" style="313" customWidth="1"/>
    <col min="2320" max="2320" width="12.375" style="313" customWidth="1"/>
    <col min="2321" max="2321" width="14.625" style="313" customWidth="1"/>
    <col min="2322" max="2322" width="2.625" style="313" customWidth="1"/>
    <col min="2323" max="2323" width="5.125" style="313" customWidth="1"/>
    <col min="2324" max="2324" width="2.625" style="313" customWidth="1"/>
    <col min="2325" max="2325" width="8.5" style="313" customWidth="1"/>
    <col min="2326" max="2326" width="12.25" style="313" customWidth="1"/>
    <col min="2327" max="2327" width="14.625" style="313" customWidth="1"/>
    <col min="2328" max="2560" width="9" style="313"/>
    <col min="2561" max="2561" width="5.125" style="313" customWidth="1"/>
    <col min="2562" max="2562" width="2.625" style="313" customWidth="1"/>
    <col min="2563" max="2563" width="10.375" style="313" customWidth="1"/>
    <col min="2564" max="2564" width="12.375" style="313" customWidth="1"/>
    <col min="2565" max="2565" width="14.625" style="313" customWidth="1"/>
    <col min="2566" max="2566" width="2.625" style="313" customWidth="1"/>
    <col min="2567" max="2567" width="5.125" style="313" customWidth="1"/>
    <col min="2568" max="2568" width="2.625" style="313" customWidth="1"/>
    <col min="2569" max="2569" width="9.75" style="313" customWidth="1"/>
    <col min="2570" max="2570" width="12.375" style="313" customWidth="1"/>
    <col min="2571" max="2571" width="14.625" style="313" customWidth="1"/>
    <col min="2572" max="2572" width="2.625" style="313" customWidth="1"/>
    <col min="2573" max="2573" width="5.125" style="313" customWidth="1"/>
    <col min="2574" max="2574" width="2.625" style="313" customWidth="1"/>
    <col min="2575" max="2575" width="10.375" style="313" customWidth="1"/>
    <col min="2576" max="2576" width="12.375" style="313" customWidth="1"/>
    <col min="2577" max="2577" width="14.625" style="313" customWidth="1"/>
    <col min="2578" max="2578" width="2.625" style="313" customWidth="1"/>
    <col min="2579" max="2579" width="5.125" style="313" customWidth="1"/>
    <col min="2580" max="2580" width="2.625" style="313" customWidth="1"/>
    <col min="2581" max="2581" width="8.5" style="313" customWidth="1"/>
    <col min="2582" max="2582" width="12.25" style="313" customWidth="1"/>
    <col min="2583" max="2583" width="14.625" style="313" customWidth="1"/>
    <col min="2584" max="2816" width="9" style="313"/>
    <col min="2817" max="2817" width="5.125" style="313" customWidth="1"/>
    <col min="2818" max="2818" width="2.625" style="313" customWidth="1"/>
    <col min="2819" max="2819" width="10.375" style="313" customWidth="1"/>
    <col min="2820" max="2820" width="12.375" style="313" customWidth="1"/>
    <col min="2821" max="2821" width="14.625" style="313" customWidth="1"/>
    <col min="2822" max="2822" width="2.625" style="313" customWidth="1"/>
    <col min="2823" max="2823" width="5.125" style="313" customWidth="1"/>
    <col min="2824" max="2824" width="2.625" style="313" customWidth="1"/>
    <col min="2825" max="2825" width="9.75" style="313" customWidth="1"/>
    <col min="2826" max="2826" width="12.375" style="313" customWidth="1"/>
    <col min="2827" max="2827" width="14.625" style="313" customWidth="1"/>
    <col min="2828" max="2828" width="2.625" style="313" customWidth="1"/>
    <col min="2829" max="2829" width="5.125" style="313" customWidth="1"/>
    <col min="2830" max="2830" width="2.625" style="313" customWidth="1"/>
    <col min="2831" max="2831" width="10.375" style="313" customWidth="1"/>
    <col min="2832" max="2832" width="12.375" style="313" customWidth="1"/>
    <col min="2833" max="2833" width="14.625" style="313" customWidth="1"/>
    <col min="2834" max="2834" width="2.625" style="313" customWidth="1"/>
    <col min="2835" max="2835" width="5.125" style="313" customWidth="1"/>
    <col min="2836" max="2836" width="2.625" style="313" customWidth="1"/>
    <col min="2837" max="2837" width="8.5" style="313" customWidth="1"/>
    <col min="2838" max="2838" width="12.25" style="313" customWidth="1"/>
    <col min="2839" max="2839" width="14.625" style="313" customWidth="1"/>
    <col min="2840" max="3072" width="9" style="313"/>
    <col min="3073" max="3073" width="5.125" style="313" customWidth="1"/>
    <col min="3074" max="3074" width="2.625" style="313" customWidth="1"/>
    <col min="3075" max="3075" width="10.375" style="313" customWidth="1"/>
    <col min="3076" max="3076" width="12.375" style="313" customWidth="1"/>
    <col min="3077" max="3077" width="14.625" style="313" customWidth="1"/>
    <col min="3078" max="3078" width="2.625" style="313" customWidth="1"/>
    <col min="3079" max="3079" width="5.125" style="313" customWidth="1"/>
    <col min="3080" max="3080" width="2.625" style="313" customWidth="1"/>
    <col min="3081" max="3081" width="9.75" style="313" customWidth="1"/>
    <col min="3082" max="3082" width="12.375" style="313" customWidth="1"/>
    <col min="3083" max="3083" width="14.625" style="313" customWidth="1"/>
    <col min="3084" max="3084" width="2.625" style="313" customWidth="1"/>
    <col min="3085" max="3085" width="5.125" style="313" customWidth="1"/>
    <col min="3086" max="3086" width="2.625" style="313" customWidth="1"/>
    <col min="3087" max="3087" width="10.375" style="313" customWidth="1"/>
    <col min="3088" max="3088" width="12.375" style="313" customWidth="1"/>
    <col min="3089" max="3089" width="14.625" style="313" customWidth="1"/>
    <col min="3090" max="3090" width="2.625" style="313" customWidth="1"/>
    <col min="3091" max="3091" width="5.125" style="313" customWidth="1"/>
    <col min="3092" max="3092" width="2.625" style="313" customWidth="1"/>
    <col min="3093" max="3093" width="8.5" style="313" customWidth="1"/>
    <col min="3094" max="3094" width="12.25" style="313" customWidth="1"/>
    <col min="3095" max="3095" width="14.625" style="313" customWidth="1"/>
    <col min="3096" max="3328" width="9" style="313"/>
    <col min="3329" max="3329" width="5.125" style="313" customWidth="1"/>
    <col min="3330" max="3330" width="2.625" style="313" customWidth="1"/>
    <col min="3331" max="3331" width="10.375" style="313" customWidth="1"/>
    <col min="3332" max="3332" width="12.375" style="313" customWidth="1"/>
    <col min="3333" max="3333" width="14.625" style="313" customWidth="1"/>
    <col min="3334" max="3334" width="2.625" style="313" customWidth="1"/>
    <col min="3335" max="3335" width="5.125" style="313" customWidth="1"/>
    <col min="3336" max="3336" width="2.625" style="313" customWidth="1"/>
    <col min="3337" max="3337" width="9.75" style="313" customWidth="1"/>
    <col min="3338" max="3338" width="12.375" style="313" customWidth="1"/>
    <col min="3339" max="3339" width="14.625" style="313" customWidth="1"/>
    <col min="3340" max="3340" width="2.625" style="313" customWidth="1"/>
    <col min="3341" max="3341" width="5.125" style="313" customWidth="1"/>
    <col min="3342" max="3342" width="2.625" style="313" customWidth="1"/>
    <col min="3343" max="3343" width="10.375" style="313" customWidth="1"/>
    <col min="3344" max="3344" width="12.375" style="313" customWidth="1"/>
    <col min="3345" max="3345" width="14.625" style="313" customWidth="1"/>
    <col min="3346" max="3346" width="2.625" style="313" customWidth="1"/>
    <col min="3347" max="3347" width="5.125" style="313" customWidth="1"/>
    <col min="3348" max="3348" width="2.625" style="313" customWidth="1"/>
    <col min="3349" max="3349" width="8.5" style="313" customWidth="1"/>
    <col min="3350" max="3350" width="12.25" style="313" customWidth="1"/>
    <col min="3351" max="3351" width="14.625" style="313" customWidth="1"/>
    <col min="3352" max="3584" width="9" style="313"/>
    <col min="3585" max="3585" width="5.125" style="313" customWidth="1"/>
    <col min="3586" max="3586" width="2.625" style="313" customWidth="1"/>
    <col min="3587" max="3587" width="10.375" style="313" customWidth="1"/>
    <col min="3588" max="3588" width="12.375" style="313" customWidth="1"/>
    <col min="3589" max="3589" width="14.625" style="313" customWidth="1"/>
    <col min="3590" max="3590" width="2.625" style="313" customWidth="1"/>
    <col min="3591" max="3591" width="5.125" style="313" customWidth="1"/>
    <col min="3592" max="3592" width="2.625" style="313" customWidth="1"/>
    <col min="3593" max="3593" width="9.75" style="313" customWidth="1"/>
    <col min="3594" max="3594" width="12.375" style="313" customWidth="1"/>
    <col min="3595" max="3595" width="14.625" style="313" customWidth="1"/>
    <col min="3596" max="3596" width="2.625" style="313" customWidth="1"/>
    <col min="3597" max="3597" width="5.125" style="313" customWidth="1"/>
    <col min="3598" max="3598" width="2.625" style="313" customWidth="1"/>
    <col min="3599" max="3599" width="10.375" style="313" customWidth="1"/>
    <col min="3600" max="3600" width="12.375" style="313" customWidth="1"/>
    <col min="3601" max="3601" width="14.625" style="313" customWidth="1"/>
    <col min="3602" max="3602" width="2.625" style="313" customWidth="1"/>
    <col min="3603" max="3603" width="5.125" style="313" customWidth="1"/>
    <col min="3604" max="3604" width="2.625" style="313" customWidth="1"/>
    <col min="3605" max="3605" width="8.5" style="313" customWidth="1"/>
    <col min="3606" max="3606" width="12.25" style="313" customWidth="1"/>
    <col min="3607" max="3607" width="14.625" style="313" customWidth="1"/>
    <col min="3608" max="3840" width="9" style="313"/>
    <col min="3841" max="3841" width="5.125" style="313" customWidth="1"/>
    <col min="3842" max="3842" width="2.625" style="313" customWidth="1"/>
    <col min="3843" max="3843" width="10.375" style="313" customWidth="1"/>
    <col min="3844" max="3844" width="12.375" style="313" customWidth="1"/>
    <col min="3845" max="3845" width="14.625" style="313" customWidth="1"/>
    <col min="3846" max="3846" width="2.625" style="313" customWidth="1"/>
    <col min="3847" max="3847" width="5.125" style="313" customWidth="1"/>
    <col min="3848" max="3848" width="2.625" style="313" customWidth="1"/>
    <col min="3849" max="3849" width="9.75" style="313" customWidth="1"/>
    <col min="3850" max="3850" width="12.375" style="313" customWidth="1"/>
    <col min="3851" max="3851" width="14.625" style="313" customWidth="1"/>
    <col min="3852" max="3852" width="2.625" style="313" customWidth="1"/>
    <col min="3853" max="3853" width="5.125" style="313" customWidth="1"/>
    <col min="3854" max="3854" width="2.625" style="313" customWidth="1"/>
    <col min="3855" max="3855" width="10.375" style="313" customWidth="1"/>
    <col min="3856" max="3856" width="12.375" style="313" customWidth="1"/>
    <col min="3857" max="3857" width="14.625" style="313" customWidth="1"/>
    <col min="3858" max="3858" width="2.625" style="313" customWidth="1"/>
    <col min="3859" max="3859" width="5.125" style="313" customWidth="1"/>
    <col min="3860" max="3860" width="2.625" style="313" customWidth="1"/>
    <col min="3861" max="3861" width="8.5" style="313" customWidth="1"/>
    <col min="3862" max="3862" width="12.25" style="313" customWidth="1"/>
    <col min="3863" max="3863" width="14.625" style="313" customWidth="1"/>
    <col min="3864" max="4096" width="9" style="313"/>
    <col min="4097" max="4097" width="5.125" style="313" customWidth="1"/>
    <col min="4098" max="4098" width="2.625" style="313" customWidth="1"/>
    <col min="4099" max="4099" width="10.375" style="313" customWidth="1"/>
    <col min="4100" max="4100" width="12.375" style="313" customWidth="1"/>
    <col min="4101" max="4101" width="14.625" style="313" customWidth="1"/>
    <col min="4102" max="4102" width="2.625" style="313" customWidth="1"/>
    <col min="4103" max="4103" width="5.125" style="313" customWidth="1"/>
    <col min="4104" max="4104" width="2.625" style="313" customWidth="1"/>
    <col min="4105" max="4105" width="9.75" style="313" customWidth="1"/>
    <col min="4106" max="4106" width="12.375" style="313" customWidth="1"/>
    <col min="4107" max="4107" width="14.625" style="313" customWidth="1"/>
    <col min="4108" max="4108" width="2.625" style="313" customWidth="1"/>
    <col min="4109" max="4109" width="5.125" style="313" customWidth="1"/>
    <col min="4110" max="4110" width="2.625" style="313" customWidth="1"/>
    <col min="4111" max="4111" width="10.375" style="313" customWidth="1"/>
    <col min="4112" max="4112" width="12.375" style="313" customWidth="1"/>
    <col min="4113" max="4113" width="14.625" style="313" customWidth="1"/>
    <col min="4114" max="4114" width="2.625" style="313" customWidth="1"/>
    <col min="4115" max="4115" width="5.125" style="313" customWidth="1"/>
    <col min="4116" max="4116" width="2.625" style="313" customWidth="1"/>
    <col min="4117" max="4117" width="8.5" style="313" customWidth="1"/>
    <col min="4118" max="4118" width="12.25" style="313" customWidth="1"/>
    <col min="4119" max="4119" width="14.625" style="313" customWidth="1"/>
    <col min="4120" max="4352" width="9" style="313"/>
    <col min="4353" max="4353" width="5.125" style="313" customWidth="1"/>
    <col min="4354" max="4354" width="2.625" style="313" customWidth="1"/>
    <col min="4355" max="4355" width="10.375" style="313" customWidth="1"/>
    <col min="4356" max="4356" width="12.375" style="313" customWidth="1"/>
    <col min="4357" max="4357" width="14.625" style="313" customWidth="1"/>
    <col min="4358" max="4358" width="2.625" style="313" customWidth="1"/>
    <col min="4359" max="4359" width="5.125" style="313" customWidth="1"/>
    <col min="4360" max="4360" width="2.625" style="313" customWidth="1"/>
    <col min="4361" max="4361" width="9.75" style="313" customWidth="1"/>
    <col min="4362" max="4362" width="12.375" style="313" customWidth="1"/>
    <col min="4363" max="4363" width="14.625" style="313" customWidth="1"/>
    <col min="4364" max="4364" width="2.625" style="313" customWidth="1"/>
    <col min="4365" max="4365" width="5.125" style="313" customWidth="1"/>
    <col min="4366" max="4366" width="2.625" style="313" customWidth="1"/>
    <col min="4367" max="4367" width="10.375" style="313" customWidth="1"/>
    <col min="4368" max="4368" width="12.375" style="313" customWidth="1"/>
    <col min="4369" max="4369" width="14.625" style="313" customWidth="1"/>
    <col min="4370" max="4370" width="2.625" style="313" customWidth="1"/>
    <col min="4371" max="4371" width="5.125" style="313" customWidth="1"/>
    <col min="4372" max="4372" width="2.625" style="313" customWidth="1"/>
    <col min="4373" max="4373" width="8.5" style="313" customWidth="1"/>
    <col min="4374" max="4374" width="12.25" style="313" customWidth="1"/>
    <col min="4375" max="4375" width="14.625" style="313" customWidth="1"/>
    <col min="4376" max="4608" width="9" style="313"/>
    <col min="4609" max="4609" width="5.125" style="313" customWidth="1"/>
    <col min="4610" max="4610" width="2.625" style="313" customWidth="1"/>
    <col min="4611" max="4611" width="10.375" style="313" customWidth="1"/>
    <col min="4612" max="4612" width="12.375" style="313" customWidth="1"/>
    <col min="4613" max="4613" width="14.625" style="313" customWidth="1"/>
    <col min="4614" max="4614" width="2.625" style="313" customWidth="1"/>
    <col min="4615" max="4615" width="5.125" style="313" customWidth="1"/>
    <col min="4616" max="4616" width="2.625" style="313" customWidth="1"/>
    <col min="4617" max="4617" width="9.75" style="313" customWidth="1"/>
    <col min="4618" max="4618" width="12.375" style="313" customWidth="1"/>
    <col min="4619" max="4619" width="14.625" style="313" customWidth="1"/>
    <col min="4620" max="4620" width="2.625" style="313" customWidth="1"/>
    <col min="4621" max="4621" width="5.125" style="313" customWidth="1"/>
    <col min="4622" max="4622" width="2.625" style="313" customWidth="1"/>
    <col min="4623" max="4623" width="10.375" style="313" customWidth="1"/>
    <col min="4624" max="4624" width="12.375" style="313" customWidth="1"/>
    <col min="4625" max="4625" width="14.625" style="313" customWidth="1"/>
    <col min="4626" max="4626" width="2.625" style="313" customWidth="1"/>
    <col min="4627" max="4627" width="5.125" style="313" customWidth="1"/>
    <col min="4628" max="4628" width="2.625" style="313" customWidth="1"/>
    <col min="4629" max="4629" width="8.5" style="313" customWidth="1"/>
    <col min="4630" max="4630" width="12.25" style="313" customWidth="1"/>
    <col min="4631" max="4631" width="14.625" style="313" customWidth="1"/>
    <col min="4632" max="4864" width="9" style="313"/>
    <col min="4865" max="4865" width="5.125" style="313" customWidth="1"/>
    <col min="4866" max="4866" width="2.625" style="313" customWidth="1"/>
    <col min="4867" max="4867" width="10.375" style="313" customWidth="1"/>
    <col min="4868" max="4868" width="12.375" style="313" customWidth="1"/>
    <col min="4869" max="4869" width="14.625" style="313" customWidth="1"/>
    <col min="4870" max="4870" width="2.625" style="313" customWidth="1"/>
    <col min="4871" max="4871" width="5.125" style="313" customWidth="1"/>
    <col min="4872" max="4872" width="2.625" style="313" customWidth="1"/>
    <col min="4873" max="4873" width="9.75" style="313" customWidth="1"/>
    <col min="4874" max="4874" width="12.375" style="313" customWidth="1"/>
    <col min="4875" max="4875" width="14.625" style="313" customWidth="1"/>
    <col min="4876" max="4876" width="2.625" style="313" customWidth="1"/>
    <col min="4877" max="4877" width="5.125" style="313" customWidth="1"/>
    <col min="4878" max="4878" width="2.625" style="313" customWidth="1"/>
    <col min="4879" max="4879" width="10.375" style="313" customWidth="1"/>
    <col min="4880" max="4880" width="12.375" style="313" customWidth="1"/>
    <col min="4881" max="4881" width="14.625" style="313" customWidth="1"/>
    <col min="4882" max="4882" width="2.625" style="313" customWidth="1"/>
    <col min="4883" max="4883" width="5.125" style="313" customWidth="1"/>
    <col min="4884" max="4884" width="2.625" style="313" customWidth="1"/>
    <col min="4885" max="4885" width="8.5" style="313" customWidth="1"/>
    <col min="4886" max="4886" width="12.25" style="313" customWidth="1"/>
    <col min="4887" max="4887" width="14.625" style="313" customWidth="1"/>
    <col min="4888" max="5120" width="9" style="313"/>
    <col min="5121" max="5121" width="5.125" style="313" customWidth="1"/>
    <col min="5122" max="5122" width="2.625" style="313" customWidth="1"/>
    <col min="5123" max="5123" width="10.375" style="313" customWidth="1"/>
    <col min="5124" max="5124" width="12.375" style="313" customWidth="1"/>
    <col min="5125" max="5125" width="14.625" style="313" customWidth="1"/>
    <col min="5126" max="5126" width="2.625" style="313" customWidth="1"/>
    <col min="5127" max="5127" width="5.125" style="313" customWidth="1"/>
    <col min="5128" max="5128" width="2.625" style="313" customWidth="1"/>
    <col min="5129" max="5129" width="9.75" style="313" customWidth="1"/>
    <col min="5130" max="5130" width="12.375" style="313" customWidth="1"/>
    <col min="5131" max="5131" width="14.625" style="313" customWidth="1"/>
    <col min="5132" max="5132" width="2.625" style="313" customWidth="1"/>
    <col min="5133" max="5133" width="5.125" style="313" customWidth="1"/>
    <col min="5134" max="5134" width="2.625" style="313" customWidth="1"/>
    <col min="5135" max="5135" width="10.375" style="313" customWidth="1"/>
    <col min="5136" max="5136" width="12.375" style="313" customWidth="1"/>
    <col min="5137" max="5137" width="14.625" style="313" customWidth="1"/>
    <col min="5138" max="5138" width="2.625" style="313" customWidth="1"/>
    <col min="5139" max="5139" width="5.125" style="313" customWidth="1"/>
    <col min="5140" max="5140" width="2.625" style="313" customWidth="1"/>
    <col min="5141" max="5141" width="8.5" style="313" customWidth="1"/>
    <col min="5142" max="5142" width="12.25" style="313" customWidth="1"/>
    <col min="5143" max="5143" width="14.625" style="313" customWidth="1"/>
    <col min="5144" max="5376" width="9" style="313"/>
    <col min="5377" max="5377" width="5.125" style="313" customWidth="1"/>
    <col min="5378" max="5378" width="2.625" style="313" customWidth="1"/>
    <col min="5379" max="5379" width="10.375" style="313" customWidth="1"/>
    <col min="5380" max="5380" width="12.375" style="313" customWidth="1"/>
    <col min="5381" max="5381" width="14.625" style="313" customWidth="1"/>
    <col min="5382" max="5382" width="2.625" style="313" customWidth="1"/>
    <col min="5383" max="5383" width="5.125" style="313" customWidth="1"/>
    <col min="5384" max="5384" width="2.625" style="313" customWidth="1"/>
    <col min="5385" max="5385" width="9.75" style="313" customWidth="1"/>
    <col min="5386" max="5386" width="12.375" style="313" customWidth="1"/>
    <col min="5387" max="5387" width="14.625" style="313" customWidth="1"/>
    <col min="5388" max="5388" width="2.625" style="313" customWidth="1"/>
    <col min="5389" max="5389" width="5.125" style="313" customWidth="1"/>
    <col min="5390" max="5390" width="2.625" style="313" customWidth="1"/>
    <col min="5391" max="5391" width="10.375" style="313" customWidth="1"/>
    <col min="5392" max="5392" width="12.375" style="313" customWidth="1"/>
    <col min="5393" max="5393" width="14.625" style="313" customWidth="1"/>
    <col min="5394" max="5394" width="2.625" style="313" customWidth="1"/>
    <col min="5395" max="5395" width="5.125" style="313" customWidth="1"/>
    <col min="5396" max="5396" width="2.625" style="313" customWidth="1"/>
    <col min="5397" max="5397" width="8.5" style="313" customWidth="1"/>
    <col min="5398" max="5398" width="12.25" style="313" customWidth="1"/>
    <col min="5399" max="5399" width="14.625" style="313" customWidth="1"/>
    <col min="5400" max="5632" width="9" style="313"/>
    <col min="5633" max="5633" width="5.125" style="313" customWidth="1"/>
    <col min="5634" max="5634" width="2.625" style="313" customWidth="1"/>
    <col min="5635" max="5635" width="10.375" style="313" customWidth="1"/>
    <col min="5636" max="5636" width="12.375" style="313" customWidth="1"/>
    <col min="5637" max="5637" width="14.625" style="313" customWidth="1"/>
    <col min="5638" max="5638" width="2.625" style="313" customWidth="1"/>
    <col min="5639" max="5639" width="5.125" style="313" customWidth="1"/>
    <col min="5640" max="5640" width="2.625" style="313" customWidth="1"/>
    <col min="5641" max="5641" width="9.75" style="313" customWidth="1"/>
    <col min="5642" max="5642" width="12.375" style="313" customWidth="1"/>
    <col min="5643" max="5643" width="14.625" style="313" customWidth="1"/>
    <col min="5644" max="5644" width="2.625" style="313" customWidth="1"/>
    <col min="5645" max="5645" width="5.125" style="313" customWidth="1"/>
    <col min="5646" max="5646" width="2.625" style="313" customWidth="1"/>
    <col min="5647" max="5647" width="10.375" style="313" customWidth="1"/>
    <col min="5648" max="5648" width="12.375" style="313" customWidth="1"/>
    <col min="5649" max="5649" width="14.625" style="313" customWidth="1"/>
    <col min="5650" max="5650" width="2.625" style="313" customWidth="1"/>
    <col min="5651" max="5651" width="5.125" style="313" customWidth="1"/>
    <col min="5652" max="5652" width="2.625" style="313" customWidth="1"/>
    <col min="5653" max="5653" width="8.5" style="313" customWidth="1"/>
    <col min="5654" max="5654" width="12.25" style="313" customWidth="1"/>
    <col min="5655" max="5655" width="14.625" style="313" customWidth="1"/>
    <col min="5656" max="5888" width="9" style="313"/>
    <col min="5889" max="5889" width="5.125" style="313" customWidth="1"/>
    <col min="5890" max="5890" width="2.625" style="313" customWidth="1"/>
    <col min="5891" max="5891" width="10.375" style="313" customWidth="1"/>
    <col min="5892" max="5892" width="12.375" style="313" customWidth="1"/>
    <col min="5893" max="5893" width="14.625" style="313" customWidth="1"/>
    <col min="5894" max="5894" width="2.625" style="313" customWidth="1"/>
    <col min="5895" max="5895" width="5.125" style="313" customWidth="1"/>
    <col min="5896" max="5896" width="2.625" style="313" customWidth="1"/>
    <col min="5897" max="5897" width="9.75" style="313" customWidth="1"/>
    <col min="5898" max="5898" width="12.375" style="313" customWidth="1"/>
    <col min="5899" max="5899" width="14.625" style="313" customWidth="1"/>
    <col min="5900" max="5900" width="2.625" style="313" customWidth="1"/>
    <col min="5901" max="5901" width="5.125" style="313" customWidth="1"/>
    <col min="5902" max="5902" width="2.625" style="313" customWidth="1"/>
    <col min="5903" max="5903" width="10.375" style="313" customWidth="1"/>
    <col min="5904" max="5904" width="12.375" style="313" customWidth="1"/>
    <col min="5905" max="5905" width="14.625" style="313" customWidth="1"/>
    <col min="5906" max="5906" width="2.625" style="313" customWidth="1"/>
    <col min="5907" max="5907" width="5.125" style="313" customWidth="1"/>
    <col min="5908" max="5908" width="2.625" style="313" customWidth="1"/>
    <col min="5909" max="5909" width="8.5" style="313" customWidth="1"/>
    <col min="5910" max="5910" width="12.25" style="313" customWidth="1"/>
    <col min="5911" max="5911" width="14.625" style="313" customWidth="1"/>
    <col min="5912" max="6144" width="9" style="313"/>
    <col min="6145" max="6145" width="5.125" style="313" customWidth="1"/>
    <col min="6146" max="6146" width="2.625" style="313" customWidth="1"/>
    <col min="6147" max="6147" width="10.375" style="313" customWidth="1"/>
    <col min="6148" max="6148" width="12.375" style="313" customWidth="1"/>
    <col min="6149" max="6149" width="14.625" style="313" customWidth="1"/>
    <col min="6150" max="6150" width="2.625" style="313" customWidth="1"/>
    <col min="6151" max="6151" width="5.125" style="313" customWidth="1"/>
    <col min="6152" max="6152" width="2.625" style="313" customWidth="1"/>
    <col min="6153" max="6153" width="9.75" style="313" customWidth="1"/>
    <col min="6154" max="6154" width="12.375" style="313" customWidth="1"/>
    <col min="6155" max="6155" width="14.625" style="313" customWidth="1"/>
    <col min="6156" max="6156" width="2.625" style="313" customWidth="1"/>
    <col min="6157" max="6157" width="5.125" style="313" customWidth="1"/>
    <col min="6158" max="6158" width="2.625" style="313" customWidth="1"/>
    <col min="6159" max="6159" width="10.375" style="313" customWidth="1"/>
    <col min="6160" max="6160" width="12.375" style="313" customWidth="1"/>
    <col min="6161" max="6161" width="14.625" style="313" customWidth="1"/>
    <col min="6162" max="6162" width="2.625" style="313" customWidth="1"/>
    <col min="6163" max="6163" width="5.125" style="313" customWidth="1"/>
    <col min="6164" max="6164" width="2.625" style="313" customWidth="1"/>
    <col min="6165" max="6165" width="8.5" style="313" customWidth="1"/>
    <col min="6166" max="6166" width="12.25" style="313" customWidth="1"/>
    <col min="6167" max="6167" width="14.625" style="313" customWidth="1"/>
    <col min="6168" max="6400" width="9" style="313"/>
    <col min="6401" max="6401" width="5.125" style="313" customWidth="1"/>
    <col min="6402" max="6402" width="2.625" style="313" customWidth="1"/>
    <col min="6403" max="6403" width="10.375" style="313" customWidth="1"/>
    <col min="6404" max="6404" width="12.375" style="313" customWidth="1"/>
    <col min="6405" max="6405" width="14.625" style="313" customWidth="1"/>
    <col min="6406" max="6406" width="2.625" style="313" customWidth="1"/>
    <col min="6407" max="6407" width="5.125" style="313" customWidth="1"/>
    <col min="6408" max="6408" width="2.625" style="313" customWidth="1"/>
    <col min="6409" max="6409" width="9.75" style="313" customWidth="1"/>
    <col min="6410" max="6410" width="12.375" style="313" customWidth="1"/>
    <col min="6411" max="6411" width="14.625" style="313" customWidth="1"/>
    <col min="6412" max="6412" width="2.625" style="313" customWidth="1"/>
    <col min="6413" max="6413" width="5.125" style="313" customWidth="1"/>
    <col min="6414" max="6414" width="2.625" style="313" customWidth="1"/>
    <col min="6415" max="6415" width="10.375" style="313" customWidth="1"/>
    <col min="6416" max="6416" width="12.375" style="313" customWidth="1"/>
    <col min="6417" max="6417" width="14.625" style="313" customWidth="1"/>
    <col min="6418" max="6418" width="2.625" style="313" customWidth="1"/>
    <col min="6419" max="6419" width="5.125" style="313" customWidth="1"/>
    <col min="6420" max="6420" width="2.625" style="313" customWidth="1"/>
    <col min="6421" max="6421" width="8.5" style="313" customWidth="1"/>
    <col min="6422" max="6422" width="12.25" style="313" customWidth="1"/>
    <col min="6423" max="6423" width="14.625" style="313" customWidth="1"/>
    <col min="6424" max="6656" width="9" style="313"/>
    <col min="6657" max="6657" width="5.125" style="313" customWidth="1"/>
    <col min="6658" max="6658" width="2.625" style="313" customWidth="1"/>
    <col min="6659" max="6659" width="10.375" style="313" customWidth="1"/>
    <col min="6660" max="6660" width="12.375" style="313" customWidth="1"/>
    <col min="6661" max="6661" width="14.625" style="313" customWidth="1"/>
    <col min="6662" max="6662" width="2.625" style="313" customWidth="1"/>
    <col min="6663" max="6663" width="5.125" style="313" customWidth="1"/>
    <col min="6664" max="6664" width="2.625" style="313" customWidth="1"/>
    <col min="6665" max="6665" width="9.75" style="313" customWidth="1"/>
    <col min="6666" max="6666" width="12.375" style="313" customWidth="1"/>
    <col min="6667" max="6667" width="14.625" style="313" customWidth="1"/>
    <col min="6668" max="6668" width="2.625" style="313" customWidth="1"/>
    <col min="6669" max="6669" width="5.125" style="313" customWidth="1"/>
    <col min="6670" max="6670" width="2.625" style="313" customWidth="1"/>
    <col min="6671" max="6671" width="10.375" style="313" customWidth="1"/>
    <col min="6672" max="6672" width="12.375" style="313" customWidth="1"/>
    <col min="6673" max="6673" width="14.625" style="313" customWidth="1"/>
    <col min="6674" max="6674" width="2.625" style="313" customWidth="1"/>
    <col min="6675" max="6675" width="5.125" style="313" customWidth="1"/>
    <col min="6676" max="6676" width="2.625" style="313" customWidth="1"/>
    <col min="6677" max="6677" width="8.5" style="313" customWidth="1"/>
    <col min="6678" max="6678" width="12.25" style="313" customWidth="1"/>
    <col min="6679" max="6679" width="14.625" style="313" customWidth="1"/>
    <col min="6680" max="6912" width="9" style="313"/>
    <col min="6913" max="6913" width="5.125" style="313" customWidth="1"/>
    <col min="6914" max="6914" width="2.625" style="313" customWidth="1"/>
    <col min="6915" max="6915" width="10.375" style="313" customWidth="1"/>
    <col min="6916" max="6916" width="12.375" style="313" customWidth="1"/>
    <col min="6917" max="6917" width="14.625" style="313" customWidth="1"/>
    <col min="6918" max="6918" width="2.625" style="313" customWidth="1"/>
    <col min="6919" max="6919" width="5.125" style="313" customWidth="1"/>
    <col min="6920" max="6920" width="2.625" style="313" customWidth="1"/>
    <col min="6921" max="6921" width="9.75" style="313" customWidth="1"/>
    <col min="6922" max="6922" width="12.375" style="313" customWidth="1"/>
    <col min="6923" max="6923" width="14.625" style="313" customWidth="1"/>
    <col min="6924" max="6924" width="2.625" style="313" customWidth="1"/>
    <col min="6925" max="6925" width="5.125" style="313" customWidth="1"/>
    <col min="6926" max="6926" width="2.625" style="313" customWidth="1"/>
    <col min="6927" max="6927" width="10.375" style="313" customWidth="1"/>
    <col min="6928" max="6928" width="12.375" style="313" customWidth="1"/>
    <col min="6929" max="6929" width="14.625" style="313" customWidth="1"/>
    <col min="6930" max="6930" width="2.625" style="313" customWidth="1"/>
    <col min="6931" max="6931" width="5.125" style="313" customWidth="1"/>
    <col min="6932" max="6932" width="2.625" style="313" customWidth="1"/>
    <col min="6933" max="6933" width="8.5" style="313" customWidth="1"/>
    <col min="6934" max="6934" width="12.25" style="313" customWidth="1"/>
    <col min="6935" max="6935" width="14.625" style="313" customWidth="1"/>
    <col min="6936" max="7168" width="9" style="313"/>
    <col min="7169" max="7169" width="5.125" style="313" customWidth="1"/>
    <col min="7170" max="7170" width="2.625" style="313" customWidth="1"/>
    <col min="7171" max="7171" width="10.375" style="313" customWidth="1"/>
    <col min="7172" max="7172" width="12.375" style="313" customWidth="1"/>
    <col min="7173" max="7173" width="14.625" style="313" customWidth="1"/>
    <col min="7174" max="7174" width="2.625" style="313" customWidth="1"/>
    <col min="7175" max="7175" width="5.125" style="313" customWidth="1"/>
    <col min="7176" max="7176" width="2.625" style="313" customWidth="1"/>
    <col min="7177" max="7177" width="9.75" style="313" customWidth="1"/>
    <col min="7178" max="7178" width="12.375" style="313" customWidth="1"/>
    <col min="7179" max="7179" width="14.625" style="313" customWidth="1"/>
    <col min="7180" max="7180" width="2.625" style="313" customWidth="1"/>
    <col min="7181" max="7181" width="5.125" style="313" customWidth="1"/>
    <col min="7182" max="7182" width="2.625" style="313" customWidth="1"/>
    <col min="7183" max="7183" width="10.375" style="313" customWidth="1"/>
    <col min="7184" max="7184" width="12.375" style="313" customWidth="1"/>
    <col min="7185" max="7185" width="14.625" style="313" customWidth="1"/>
    <col min="7186" max="7186" width="2.625" style="313" customWidth="1"/>
    <col min="7187" max="7187" width="5.125" style="313" customWidth="1"/>
    <col min="7188" max="7188" width="2.625" style="313" customWidth="1"/>
    <col min="7189" max="7189" width="8.5" style="313" customWidth="1"/>
    <col min="7190" max="7190" width="12.25" style="313" customWidth="1"/>
    <col min="7191" max="7191" width="14.625" style="313" customWidth="1"/>
    <col min="7192" max="7424" width="9" style="313"/>
    <col min="7425" max="7425" width="5.125" style="313" customWidth="1"/>
    <col min="7426" max="7426" width="2.625" style="313" customWidth="1"/>
    <col min="7427" max="7427" width="10.375" style="313" customWidth="1"/>
    <col min="7428" max="7428" width="12.375" style="313" customWidth="1"/>
    <col min="7429" max="7429" width="14.625" style="313" customWidth="1"/>
    <col min="7430" max="7430" width="2.625" style="313" customWidth="1"/>
    <col min="7431" max="7431" width="5.125" style="313" customWidth="1"/>
    <col min="7432" max="7432" width="2.625" style="313" customWidth="1"/>
    <col min="7433" max="7433" width="9.75" style="313" customWidth="1"/>
    <col min="7434" max="7434" width="12.375" style="313" customWidth="1"/>
    <col min="7435" max="7435" width="14.625" style="313" customWidth="1"/>
    <col min="7436" max="7436" width="2.625" style="313" customWidth="1"/>
    <col min="7437" max="7437" width="5.125" style="313" customWidth="1"/>
    <col min="7438" max="7438" width="2.625" style="313" customWidth="1"/>
    <col min="7439" max="7439" width="10.375" style="313" customWidth="1"/>
    <col min="7440" max="7440" width="12.375" style="313" customWidth="1"/>
    <col min="7441" max="7441" width="14.625" style="313" customWidth="1"/>
    <col min="7442" max="7442" width="2.625" style="313" customWidth="1"/>
    <col min="7443" max="7443" width="5.125" style="313" customWidth="1"/>
    <col min="7444" max="7444" width="2.625" style="313" customWidth="1"/>
    <col min="7445" max="7445" width="8.5" style="313" customWidth="1"/>
    <col min="7446" max="7446" width="12.25" style="313" customWidth="1"/>
    <col min="7447" max="7447" width="14.625" style="313" customWidth="1"/>
    <col min="7448" max="7680" width="9" style="313"/>
    <col min="7681" max="7681" width="5.125" style="313" customWidth="1"/>
    <col min="7682" max="7682" width="2.625" style="313" customWidth="1"/>
    <col min="7683" max="7683" width="10.375" style="313" customWidth="1"/>
    <col min="7684" max="7684" width="12.375" style="313" customWidth="1"/>
    <col min="7685" max="7685" width="14.625" style="313" customWidth="1"/>
    <col min="7686" max="7686" width="2.625" style="313" customWidth="1"/>
    <col min="7687" max="7687" width="5.125" style="313" customWidth="1"/>
    <col min="7688" max="7688" width="2.625" style="313" customWidth="1"/>
    <col min="7689" max="7689" width="9.75" style="313" customWidth="1"/>
    <col min="7690" max="7690" width="12.375" style="313" customWidth="1"/>
    <col min="7691" max="7691" width="14.625" style="313" customWidth="1"/>
    <col min="7692" max="7692" width="2.625" style="313" customWidth="1"/>
    <col min="7693" max="7693" width="5.125" style="313" customWidth="1"/>
    <col min="7694" max="7694" width="2.625" style="313" customWidth="1"/>
    <col min="7695" max="7695" width="10.375" style="313" customWidth="1"/>
    <col min="7696" max="7696" width="12.375" style="313" customWidth="1"/>
    <col min="7697" max="7697" width="14.625" style="313" customWidth="1"/>
    <col min="7698" max="7698" width="2.625" style="313" customWidth="1"/>
    <col min="7699" max="7699" width="5.125" style="313" customWidth="1"/>
    <col min="7700" max="7700" width="2.625" style="313" customWidth="1"/>
    <col min="7701" max="7701" width="8.5" style="313" customWidth="1"/>
    <col min="7702" max="7702" width="12.25" style="313" customWidth="1"/>
    <col min="7703" max="7703" width="14.625" style="313" customWidth="1"/>
    <col min="7704" max="7936" width="9" style="313"/>
    <col min="7937" max="7937" width="5.125" style="313" customWidth="1"/>
    <col min="7938" max="7938" width="2.625" style="313" customWidth="1"/>
    <col min="7939" max="7939" width="10.375" style="313" customWidth="1"/>
    <col min="7940" max="7940" width="12.375" style="313" customWidth="1"/>
    <col min="7941" max="7941" width="14.625" style="313" customWidth="1"/>
    <col min="7942" max="7942" width="2.625" style="313" customWidth="1"/>
    <col min="7943" max="7943" width="5.125" style="313" customWidth="1"/>
    <col min="7944" max="7944" width="2.625" style="313" customWidth="1"/>
    <col min="7945" max="7945" width="9.75" style="313" customWidth="1"/>
    <col min="7946" max="7946" width="12.375" style="313" customWidth="1"/>
    <col min="7947" max="7947" width="14.625" style="313" customWidth="1"/>
    <col min="7948" max="7948" width="2.625" style="313" customWidth="1"/>
    <col min="7949" max="7949" width="5.125" style="313" customWidth="1"/>
    <col min="7950" max="7950" width="2.625" style="313" customWidth="1"/>
    <col min="7951" max="7951" width="10.375" style="313" customWidth="1"/>
    <col min="7952" max="7952" width="12.375" style="313" customWidth="1"/>
    <col min="7953" max="7953" width="14.625" style="313" customWidth="1"/>
    <col min="7954" max="7954" width="2.625" style="313" customWidth="1"/>
    <col min="7955" max="7955" width="5.125" style="313" customWidth="1"/>
    <col min="7956" max="7956" width="2.625" style="313" customWidth="1"/>
    <col min="7957" max="7957" width="8.5" style="313" customWidth="1"/>
    <col min="7958" max="7958" width="12.25" style="313" customWidth="1"/>
    <col min="7959" max="7959" width="14.625" style="313" customWidth="1"/>
    <col min="7960" max="8192" width="9" style="313"/>
    <col min="8193" max="8193" width="5.125" style="313" customWidth="1"/>
    <col min="8194" max="8194" width="2.625" style="313" customWidth="1"/>
    <col min="8195" max="8195" width="10.375" style="313" customWidth="1"/>
    <col min="8196" max="8196" width="12.375" style="313" customWidth="1"/>
    <col min="8197" max="8197" width="14.625" style="313" customWidth="1"/>
    <col min="8198" max="8198" width="2.625" style="313" customWidth="1"/>
    <col min="8199" max="8199" width="5.125" style="313" customWidth="1"/>
    <col min="8200" max="8200" width="2.625" style="313" customWidth="1"/>
    <col min="8201" max="8201" width="9.75" style="313" customWidth="1"/>
    <col min="8202" max="8202" width="12.375" style="313" customWidth="1"/>
    <col min="8203" max="8203" width="14.625" style="313" customWidth="1"/>
    <col min="8204" max="8204" width="2.625" style="313" customWidth="1"/>
    <col min="8205" max="8205" width="5.125" style="313" customWidth="1"/>
    <col min="8206" max="8206" width="2.625" style="313" customWidth="1"/>
    <col min="8207" max="8207" width="10.375" style="313" customWidth="1"/>
    <col min="8208" max="8208" width="12.375" style="313" customWidth="1"/>
    <col min="8209" max="8209" width="14.625" style="313" customWidth="1"/>
    <col min="8210" max="8210" width="2.625" style="313" customWidth="1"/>
    <col min="8211" max="8211" width="5.125" style="313" customWidth="1"/>
    <col min="8212" max="8212" width="2.625" style="313" customWidth="1"/>
    <col min="8213" max="8213" width="8.5" style="313" customWidth="1"/>
    <col min="8214" max="8214" width="12.25" style="313" customWidth="1"/>
    <col min="8215" max="8215" width="14.625" style="313" customWidth="1"/>
    <col min="8216" max="8448" width="9" style="313"/>
    <col min="8449" max="8449" width="5.125" style="313" customWidth="1"/>
    <col min="8450" max="8450" width="2.625" style="313" customWidth="1"/>
    <col min="8451" max="8451" width="10.375" style="313" customWidth="1"/>
    <col min="8452" max="8452" width="12.375" style="313" customWidth="1"/>
    <col min="8453" max="8453" width="14.625" style="313" customWidth="1"/>
    <col min="8454" max="8454" width="2.625" style="313" customWidth="1"/>
    <col min="8455" max="8455" width="5.125" style="313" customWidth="1"/>
    <col min="8456" max="8456" width="2.625" style="313" customWidth="1"/>
    <col min="8457" max="8457" width="9.75" style="313" customWidth="1"/>
    <col min="8458" max="8458" width="12.375" style="313" customWidth="1"/>
    <col min="8459" max="8459" width="14.625" style="313" customWidth="1"/>
    <col min="8460" max="8460" width="2.625" style="313" customWidth="1"/>
    <col min="8461" max="8461" width="5.125" style="313" customWidth="1"/>
    <col min="8462" max="8462" width="2.625" style="313" customWidth="1"/>
    <col min="8463" max="8463" width="10.375" style="313" customWidth="1"/>
    <col min="8464" max="8464" width="12.375" style="313" customWidth="1"/>
    <col min="8465" max="8465" width="14.625" style="313" customWidth="1"/>
    <col min="8466" max="8466" width="2.625" style="313" customWidth="1"/>
    <col min="8467" max="8467" width="5.125" style="313" customWidth="1"/>
    <col min="8468" max="8468" width="2.625" style="313" customWidth="1"/>
    <col min="8469" max="8469" width="8.5" style="313" customWidth="1"/>
    <col min="8470" max="8470" width="12.25" style="313" customWidth="1"/>
    <col min="8471" max="8471" width="14.625" style="313" customWidth="1"/>
    <col min="8472" max="8704" width="9" style="313"/>
    <col min="8705" max="8705" width="5.125" style="313" customWidth="1"/>
    <col min="8706" max="8706" width="2.625" style="313" customWidth="1"/>
    <col min="8707" max="8707" width="10.375" style="313" customWidth="1"/>
    <col min="8708" max="8708" width="12.375" style="313" customWidth="1"/>
    <col min="8709" max="8709" width="14.625" style="313" customWidth="1"/>
    <col min="8710" max="8710" width="2.625" style="313" customWidth="1"/>
    <col min="8711" max="8711" width="5.125" style="313" customWidth="1"/>
    <col min="8712" max="8712" width="2.625" style="313" customWidth="1"/>
    <col min="8713" max="8713" width="9.75" style="313" customWidth="1"/>
    <col min="8714" max="8714" width="12.375" style="313" customWidth="1"/>
    <col min="8715" max="8715" width="14.625" style="313" customWidth="1"/>
    <col min="8716" max="8716" width="2.625" style="313" customWidth="1"/>
    <col min="8717" max="8717" width="5.125" style="313" customWidth="1"/>
    <col min="8718" max="8718" width="2.625" style="313" customWidth="1"/>
    <col min="8719" max="8719" width="10.375" style="313" customWidth="1"/>
    <col min="8720" max="8720" width="12.375" style="313" customWidth="1"/>
    <col min="8721" max="8721" width="14.625" style="313" customWidth="1"/>
    <col min="8722" max="8722" width="2.625" style="313" customWidth="1"/>
    <col min="8723" max="8723" width="5.125" style="313" customWidth="1"/>
    <col min="8724" max="8724" width="2.625" style="313" customWidth="1"/>
    <col min="8725" max="8725" width="8.5" style="313" customWidth="1"/>
    <col min="8726" max="8726" width="12.25" style="313" customWidth="1"/>
    <col min="8727" max="8727" width="14.625" style="313" customWidth="1"/>
    <col min="8728" max="8960" width="9" style="313"/>
    <col min="8961" max="8961" width="5.125" style="313" customWidth="1"/>
    <col min="8962" max="8962" width="2.625" style="313" customWidth="1"/>
    <col min="8963" max="8963" width="10.375" style="313" customWidth="1"/>
    <col min="8964" max="8964" width="12.375" style="313" customWidth="1"/>
    <col min="8965" max="8965" width="14.625" style="313" customWidth="1"/>
    <col min="8966" max="8966" width="2.625" style="313" customWidth="1"/>
    <col min="8967" max="8967" width="5.125" style="313" customWidth="1"/>
    <col min="8968" max="8968" width="2.625" style="313" customWidth="1"/>
    <col min="8969" max="8969" width="9.75" style="313" customWidth="1"/>
    <col min="8970" max="8970" width="12.375" style="313" customWidth="1"/>
    <col min="8971" max="8971" width="14.625" style="313" customWidth="1"/>
    <col min="8972" max="8972" width="2.625" style="313" customWidth="1"/>
    <col min="8973" max="8973" width="5.125" style="313" customWidth="1"/>
    <col min="8974" max="8974" width="2.625" style="313" customWidth="1"/>
    <col min="8975" max="8975" width="10.375" style="313" customWidth="1"/>
    <col min="8976" max="8976" width="12.375" style="313" customWidth="1"/>
    <col min="8977" max="8977" width="14.625" style="313" customWidth="1"/>
    <col min="8978" max="8978" width="2.625" style="313" customWidth="1"/>
    <col min="8979" max="8979" width="5.125" style="313" customWidth="1"/>
    <col min="8980" max="8980" width="2.625" style="313" customWidth="1"/>
    <col min="8981" max="8981" width="8.5" style="313" customWidth="1"/>
    <col min="8982" max="8982" width="12.25" style="313" customWidth="1"/>
    <col min="8983" max="8983" width="14.625" style="313" customWidth="1"/>
    <col min="8984" max="9216" width="9" style="313"/>
    <col min="9217" max="9217" width="5.125" style="313" customWidth="1"/>
    <col min="9218" max="9218" width="2.625" style="313" customWidth="1"/>
    <col min="9219" max="9219" width="10.375" style="313" customWidth="1"/>
    <col min="9220" max="9220" width="12.375" style="313" customWidth="1"/>
    <col min="9221" max="9221" width="14.625" style="313" customWidth="1"/>
    <col min="9222" max="9222" width="2.625" style="313" customWidth="1"/>
    <col min="9223" max="9223" width="5.125" style="313" customWidth="1"/>
    <col min="9224" max="9224" width="2.625" style="313" customWidth="1"/>
    <col min="9225" max="9225" width="9.75" style="313" customWidth="1"/>
    <col min="9226" max="9226" width="12.375" style="313" customWidth="1"/>
    <col min="9227" max="9227" width="14.625" style="313" customWidth="1"/>
    <col min="9228" max="9228" width="2.625" style="313" customWidth="1"/>
    <col min="9229" max="9229" width="5.125" style="313" customWidth="1"/>
    <col min="9230" max="9230" width="2.625" style="313" customWidth="1"/>
    <col min="9231" max="9231" width="10.375" style="313" customWidth="1"/>
    <col min="9232" max="9232" width="12.375" style="313" customWidth="1"/>
    <col min="9233" max="9233" width="14.625" style="313" customWidth="1"/>
    <col min="9234" max="9234" width="2.625" style="313" customWidth="1"/>
    <col min="9235" max="9235" width="5.125" style="313" customWidth="1"/>
    <col min="9236" max="9236" width="2.625" style="313" customWidth="1"/>
    <col min="9237" max="9237" width="8.5" style="313" customWidth="1"/>
    <col min="9238" max="9238" width="12.25" style="313" customWidth="1"/>
    <col min="9239" max="9239" width="14.625" style="313" customWidth="1"/>
    <col min="9240" max="9472" width="9" style="313"/>
    <col min="9473" max="9473" width="5.125" style="313" customWidth="1"/>
    <col min="9474" max="9474" width="2.625" style="313" customWidth="1"/>
    <col min="9475" max="9475" width="10.375" style="313" customWidth="1"/>
    <col min="9476" max="9476" width="12.375" style="313" customWidth="1"/>
    <col min="9477" max="9477" width="14.625" style="313" customWidth="1"/>
    <col min="9478" max="9478" width="2.625" style="313" customWidth="1"/>
    <col min="9479" max="9479" width="5.125" style="313" customWidth="1"/>
    <col min="9480" max="9480" width="2.625" style="313" customWidth="1"/>
    <col min="9481" max="9481" width="9.75" style="313" customWidth="1"/>
    <col min="9482" max="9482" width="12.375" style="313" customWidth="1"/>
    <col min="9483" max="9483" width="14.625" style="313" customWidth="1"/>
    <col min="9484" max="9484" width="2.625" style="313" customWidth="1"/>
    <col min="9485" max="9485" width="5.125" style="313" customWidth="1"/>
    <col min="9486" max="9486" width="2.625" style="313" customWidth="1"/>
    <col min="9487" max="9487" width="10.375" style="313" customWidth="1"/>
    <col min="9488" max="9488" width="12.375" style="313" customWidth="1"/>
    <col min="9489" max="9489" width="14.625" style="313" customWidth="1"/>
    <col min="9490" max="9490" width="2.625" style="313" customWidth="1"/>
    <col min="9491" max="9491" width="5.125" style="313" customWidth="1"/>
    <col min="9492" max="9492" width="2.625" style="313" customWidth="1"/>
    <col min="9493" max="9493" width="8.5" style="313" customWidth="1"/>
    <col min="9494" max="9494" width="12.25" style="313" customWidth="1"/>
    <col min="9495" max="9495" width="14.625" style="313" customWidth="1"/>
    <col min="9496" max="9728" width="9" style="313"/>
    <col min="9729" max="9729" width="5.125" style="313" customWidth="1"/>
    <col min="9730" max="9730" width="2.625" style="313" customWidth="1"/>
    <col min="9731" max="9731" width="10.375" style="313" customWidth="1"/>
    <col min="9732" max="9732" width="12.375" style="313" customWidth="1"/>
    <col min="9733" max="9733" width="14.625" style="313" customWidth="1"/>
    <col min="9734" max="9734" width="2.625" style="313" customWidth="1"/>
    <col min="9735" max="9735" width="5.125" style="313" customWidth="1"/>
    <col min="9736" max="9736" width="2.625" style="313" customWidth="1"/>
    <col min="9737" max="9737" width="9.75" style="313" customWidth="1"/>
    <col min="9738" max="9738" width="12.375" style="313" customWidth="1"/>
    <col min="9739" max="9739" width="14.625" style="313" customWidth="1"/>
    <col min="9740" max="9740" width="2.625" style="313" customWidth="1"/>
    <col min="9741" max="9741" width="5.125" style="313" customWidth="1"/>
    <col min="9742" max="9742" width="2.625" style="313" customWidth="1"/>
    <col min="9743" max="9743" width="10.375" style="313" customWidth="1"/>
    <col min="9744" max="9744" width="12.375" style="313" customWidth="1"/>
    <col min="9745" max="9745" width="14.625" style="313" customWidth="1"/>
    <col min="9746" max="9746" width="2.625" style="313" customWidth="1"/>
    <col min="9747" max="9747" width="5.125" style="313" customWidth="1"/>
    <col min="9748" max="9748" width="2.625" style="313" customWidth="1"/>
    <col min="9749" max="9749" width="8.5" style="313" customWidth="1"/>
    <col min="9750" max="9750" width="12.25" style="313" customWidth="1"/>
    <col min="9751" max="9751" width="14.625" style="313" customWidth="1"/>
    <col min="9752" max="9984" width="9" style="313"/>
    <col min="9985" max="9985" width="5.125" style="313" customWidth="1"/>
    <col min="9986" max="9986" width="2.625" style="313" customWidth="1"/>
    <col min="9987" max="9987" width="10.375" style="313" customWidth="1"/>
    <col min="9988" max="9988" width="12.375" style="313" customWidth="1"/>
    <col min="9989" max="9989" width="14.625" style="313" customWidth="1"/>
    <col min="9990" max="9990" width="2.625" style="313" customWidth="1"/>
    <col min="9991" max="9991" width="5.125" style="313" customWidth="1"/>
    <col min="9992" max="9992" width="2.625" style="313" customWidth="1"/>
    <col min="9993" max="9993" width="9.75" style="313" customWidth="1"/>
    <col min="9994" max="9994" width="12.375" style="313" customWidth="1"/>
    <col min="9995" max="9995" width="14.625" style="313" customWidth="1"/>
    <col min="9996" max="9996" width="2.625" style="313" customWidth="1"/>
    <col min="9997" max="9997" width="5.125" style="313" customWidth="1"/>
    <col min="9998" max="9998" width="2.625" style="313" customWidth="1"/>
    <col min="9999" max="9999" width="10.375" style="313" customWidth="1"/>
    <col min="10000" max="10000" width="12.375" style="313" customWidth="1"/>
    <col min="10001" max="10001" width="14.625" style="313" customWidth="1"/>
    <col min="10002" max="10002" width="2.625" style="313" customWidth="1"/>
    <col min="10003" max="10003" width="5.125" style="313" customWidth="1"/>
    <col min="10004" max="10004" width="2.625" style="313" customWidth="1"/>
    <col min="10005" max="10005" width="8.5" style="313" customWidth="1"/>
    <col min="10006" max="10006" width="12.25" style="313" customWidth="1"/>
    <col min="10007" max="10007" width="14.625" style="313" customWidth="1"/>
    <col min="10008" max="10240" width="9" style="313"/>
    <col min="10241" max="10241" width="5.125" style="313" customWidth="1"/>
    <col min="10242" max="10242" width="2.625" style="313" customWidth="1"/>
    <col min="10243" max="10243" width="10.375" style="313" customWidth="1"/>
    <col min="10244" max="10244" width="12.375" style="313" customWidth="1"/>
    <col min="10245" max="10245" width="14.625" style="313" customWidth="1"/>
    <col min="10246" max="10246" width="2.625" style="313" customWidth="1"/>
    <col min="10247" max="10247" width="5.125" style="313" customWidth="1"/>
    <col min="10248" max="10248" width="2.625" style="313" customWidth="1"/>
    <col min="10249" max="10249" width="9.75" style="313" customWidth="1"/>
    <col min="10250" max="10250" width="12.375" style="313" customWidth="1"/>
    <col min="10251" max="10251" width="14.625" style="313" customWidth="1"/>
    <col min="10252" max="10252" width="2.625" style="313" customWidth="1"/>
    <col min="10253" max="10253" width="5.125" style="313" customWidth="1"/>
    <col min="10254" max="10254" width="2.625" style="313" customWidth="1"/>
    <col min="10255" max="10255" width="10.375" style="313" customWidth="1"/>
    <col min="10256" max="10256" width="12.375" style="313" customWidth="1"/>
    <col min="10257" max="10257" width="14.625" style="313" customWidth="1"/>
    <col min="10258" max="10258" width="2.625" style="313" customWidth="1"/>
    <col min="10259" max="10259" width="5.125" style="313" customWidth="1"/>
    <col min="10260" max="10260" width="2.625" style="313" customWidth="1"/>
    <col min="10261" max="10261" width="8.5" style="313" customWidth="1"/>
    <col min="10262" max="10262" width="12.25" style="313" customWidth="1"/>
    <col min="10263" max="10263" width="14.625" style="313" customWidth="1"/>
    <col min="10264" max="10496" width="9" style="313"/>
    <col min="10497" max="10497" width="5.125" style="313" customWidth="1"/>
    <col min="10498" max="10498" width="2.625" style="313" customWidth="1"/>
    <col min="10499" max="10499" width="10.375" style="313" customWidth="1"/>
    <col min="10500" max="10500" width="12.375" style="313" customWidth="1"/>
    <col min="10501" max="10501" width="14.625" style="313" customWidth="1"/>
    <col min="10502" max="10502" width="2.625" style="313" customWidth="1"/>
    <col min="10503" max="10503" width="5.125" style="313" customWidth="1"/>
    <col min="10504" max="10504" width="2.625" style="313" customWidth="1"/>
    <col min="10505" max="10505" width="9.75" style="313" customWidth="1"/>
    <col min="10506" max="10506" width="12.375" style="313" customWidth="1"/>
    <col min="10507" max="10507" width="14.625" style="313" customWidth="1"/>
    <col min="10508" max="10508" width="2.625" style="313" customWidth="1"/>
    <col min="10509" max="10509" width="5.125" style="313" customWidth="1"/>
    <col min="10510" max="10510" width="2.625" style="313" customWidth="1"/>
    <col min="10511" max="10511" width="10.375" style="313" customWidth="1"/>
    <col min="10512" max="10512" width="12.375" style="313" customWidth="1"/>
    <col min="10513" max="10513" width="14.625" style="313" customWidth="1"/>
    <col min="10514" max="10514" width="2.625" style="313" customWidth="1"/>
    <col min="10515" max="10515" width="5.125" style="313" customWidth="1"/>
    <col min="10516" max="10516" width="2.625" style="313" customWidth="1"/>
    <col min="10517" max="10517" width="8.5" style="313" customWidth="1"/>
    <col min="10518" max="10518" width="12.25" style="313" customWidth="1"/>
    <col min="10519" max="10519" width="14.625" style="313" customWidth="1"/>
    <col min="10520" max="10752" width="9" style="313"/>
    <col min="10753" max="10753" width="5.125" style="313" customWidth="1"/>
    <col min="10754" max="10754" width="2.625" style="313" customWidth="1"/>
    <col min="10755" max="10755" width="10.375" style="313" customWidth="1"/>
    <col min="10756" max="10756" width="12.375" style="313" customWidth="1"/>
    <col min="10757" max="10757" width="14.625" style="313" customWidth="1"/>
    <col min="10758" max="10758" width="2.625" style="313" customWidth="1"/>
    <col min="10759" max="10759" width="5.125" style="313" customWidth="1"/>
    <col min="10760" max="10760" width="2.625" style="313" customWidth="1"/>
    <col min="10761" max="10761" width="9.75" style="313" customWidth="1"/>
    <col min="10762" max="10762" width="12.375" style="313" customWidth="1"/>
    <col min="10763" max="10763" width="14.625" style="313" customWidth="1"/>
    <col min="10764" max="10764" width="2.625" style="313" customWidth="1"/>
    <col min="10765" max="10765" width="5.125" style="313" customWidth="1"/>
    <col min="10766" max="10766" width="2.625" style="313" customWidth="1"/>
    <col min="10767" max="10767" width="10.375" style="313" customWidth="1"/>
    <col min="10768" max="10768" width="12.375" style="313" customWidth="1"/>
    <col min="10769" max="10769" width="14.625" style="313" customWidth="1"/>
    <col min="10770" max="10770" width="2.625" style="313" customWidth="1"/>
    <col min="10771" max="10771" width="5.125" style="313" customWidth="1"/>
    <col min="10772" max="10772" width="2.625" style="313" customWidth="1"/>
    <col min="10773" max="10773" width="8.5" style="313" customWidth="1"/>
    <col min="10774" max="10774" width="12.25" style="313" customWidth="1"/>
    <col min="10775" max="10775" width="14.625" style="313" customWidth="1"/>
    <col min="10776" max="11008" width="9" style="313"/>
    <col min="11009" max="11009" width="5.125" style="313" customWidth="1"/>
    <col min="11010" max="11010" width="2.625" style="313" customWidth="1"/>
    <col min="11011" max="11011" width="10.375" style="313" customWidth="1"/>
    <col min="11012" max="11012" width="12.375" style="313" customWidth="1"/>
    <col min="11013" max="11013" width="14.625" style="313" customWidth="1"/>
    <col min="11014" max="11014" width="2.625" style="313" customWidth="1"/>
    <col min="11015" max="11015" width="5.125" style="313" customWidth="1"/>
    <col min="11016" max="11016" width="2.625" style="313" customWidth="1"/>
    <col min="11017" max="11017" width="9.75" style="313" customWidth="1"/>
    <col min="11018" max="11018" width="12.375" style="313" customWidth="1"/>
    <col min="11019" max="11019" width="14.625" style="313" customWidth="1"/>
    <col min="11020" max="11020" width="2.625" style="313" customWidth="1"/>
    <col min="11021" max="11021" width="5.125" style="313" customWidth="1"/>
    <col min="11022" max="11022" width="2.625" style="313" customWidth="1"/>
    <col min="11023" max="11023" width="10.375" style="313" customWidth="1"/>
    <col min="11024" max="11024" width="12.375" style="313" customWidth="1"/>
    <col min="11025" max="11025" width="14.625" style="313" customWidth="1"/>
    <col min="11026" max="11026" width="2.625" style="313" customWidth="1"/>
    <col min="11027" max="11027" width="5.125" style="313" customWidth="1"/>
    <col min="11028" max="11028" width="2.625" style="313" customWidth="1"/>
    <col min="11029" max="11029" width="8.5" style="313" customWidth="1"/>
    <col min="11030" max="11030" width="12.25" style="313" customWidth="1"/>
    <col min="11031" max="11031" width="14.625" style="313" customWidth="1"/>
    <col min="11032" max="11264" width="9" style="313"/>
    <col min="11265" max="11265" width="5.125" style="313" customWidth="1"/>
    <col min="11266" max="11266" width="2.625" style="313" customWidth="1"/>
    <col min="11267" max="11267" width="10.375" style="313" customWidth="1"/>
    <col min="11268" max="11268" width="12.375" style="313" customWidth="1"/>
    <col min="11269" max="11269" width="14.625" style="313" customWidth="1"/>
    <col min="11270" max="11270" width="2.625" style="313" customWidth="1"/>
    <col min="11271" max="11271" width="5.125" style="313" customWidth="1"/>
    <col min="11272" max="11272" width="2.625" style="313" customWidth="1"/>
    <col min="11273" max="11273" width="9.75" style="313" customWidth="1"/>
    <col min="11274" max="11274" width="12.375" style="313" customWidth="1"/>
    <col min="11275" max="11275" width="14.625" style="313" customWidth="1"/>
    <col min="11276" max="11276" width="2.625" style="313" customWidth="1"/>
    <col min="11277" max="11277" width="5.125" style="313" customWidth="1"/>
    <col min="11278" max="11278" width="2.625" style="313" customWidth="1"/>
    <col min="11279" max="11279" width="10.375" style="313" customWidth="1"/>
    <col min="11280" max="11280" width="12.375" style="313" customWidth="1"/>
    <col min="11281" max="11281" width="14.625" style="313" customWidth="1"/>
    <col min="11282" max="11282" width="2.625" style="313" customWidth="1"/>
    <col min="11283" max="11283" width="5.125" style="313" customWidth="1"/>
    <col min="11284" max="11284" width="2.625" style="313" customWidth="1"/>
    <col min="11285" max="11285" width="8.5" style="313" customWidth="1"/>
    <col min="11286" max="11286" width="12.25" style="313" customWidth="1"/>
    <col min="11287" max="11287" width="14.625" style="313" customWidth="1"/>
    <col min="11288" max="11520" width="9" style="313"/>
    <col min="11521" max="11521" width="5.125" style="313" customWidth="1"/>
    <col min="11522" max="11522" width="2.625" style="313" customWidth="1"/>
    <col min="11523" max="11523" width="10.375" style="313" customWidth="1"/>
    <col min="11524" max="11524" width="12.375" style="313" customWidth="1"/>
    <col min="11525" max="11525" width="14.625" style="313" customWidth="1"/>
    <col min="11526" max="11526" width="2.625" style="313" customWidth="1"/>
    <col min="11527" max="11527" width="5.125" style="313" customWidth="1"/>
    <col min="11528" max="11528" width="2.625" style="313" customWidth="1"/>
    <col min="11529" max="11529" width="9.75" style="313" customWidth="1"/>
    <col min="11530" max="11530" width="12.375" style="313" customWidth="1"/>
    <col min="11531" max="11531" width="14.625" style="313" customWidth="1"/>
    <col min="11532" max="11532" width="2.625" style="313" customWidth="1"/>
    <col min="11533" max="11533" width="5.125" style="313" customWidth="1"/>
    <col min="11534" max="11534" width="2.625" style="313" customWidth="1"/>
    <col min="11535" max="11535" width="10.375" style="313" customWidth="1"/>
    <col min="11536" max="11536" width="12.375" style="313" customWidth="1"/>
    <col min="11537" max="11537" width="14.625" style="313" customWidth="1"/>
    <col min="11538" max="11538" width="2.625" style="313" customWidth="1"/>
    <col min="11539" max="11539" width="5.125" style="313" customWidth="1"/>
    <col min="11540" max="11540" width="2.625" style="313" customWidth="1"/>
    <col min="11541" max="11541" width="8.5" style="313" customWidth="1"/>
    <col min="11542" max="11542" width="12.25" style="313" customWidth="1"/>
    <col min="11543" max="11543" width="14.625" style="313" customWidth="1"/>
    <col min="11544" max="11776" width="9" style="313"/>
    <col min="11777" max="11777" width="5.125" style="313" customWidth="1"/>
    <col min="11778" max="11778" width="2.625" style="313" customWidth="1"/>
    <col min="11779" max="11779" width="10.375" style="313" customWidth="1"/>
    <col min="11780" max="11780" width="12.375" style="313" customWidth="1"/>
    <col min="11781" max="11781" width="14.625" style="313" customWidth="1"/>
    <col min="11782" max="11782" width="2.625" style="313" customWidth="1"/>
    <col min="11783" max="11783" width="5.125" style="313" customWidth="1"/>
    <col min="11784" max="11784" width="2.625" style="313" customWidth="1"/>
    <col min="11785" max="11785" width="9.75" style="313" customWidth="1"/>
    <col min="11786" max="11786" width="12.375" style="313" customWidth="1"/>
    <col min="11787" max="11787" width="14.625" style="313" customWidth="1"/>
    <col min="11788" max="11788" width="2.625" style="313" customWidth="1"/>
    <col min="11789" max="11789" width="5.125" style="313" customWidth="1"/>
    <col min="11790" max="11790" width="2.625" style="313" customWidth="1"/>
    <col min="11791" max="11791" width="10.375" style="313" customWidth="1"/>
    <col min="11792" max="11792" width="12.375" style="313" customWidth="1"/>
    <col min="11793" max="11793" width="14.625" style="313" customWidth="1"/>
    <col min="11794" max="11794" width="2.625" style="313" customWidth="1"/>
    <col min="11795" max="11795" width="5.125" style="313" customWidth="1"/>
    <col min="11796" max="11796" width="2.625" style="313" customWidth="1"/>
    <col min="11797" max="11797" width="8.5" style="313" customWidth="1"/>
    <col min="11798" max="11798" width="12.25" style="313" customWidth="1"/>
    <col min="11799" max="11799" width="14.625" style="313" customWidth="1"/>
    <col min="11800" max="12032" width="9" style="313"/>
    <col min="12033" max="12033" width="5.125" style="313" customWidth="1"/>
    <col min="12034" max="12034" width="2.625" style="313" customWidth="1"/>
    <col min="12035" max="12035" width="10.375" style="313" customWidth="1"/>
    <col min="12036" max="12036" width="12.375" style="313" customWidth="1"/>
    <col min="12037" max="12037" width="14.625" style="313" customWidth="1"/>
    <col min="12038" max="12038" width="2.625" style="313" customWidth="1"/>
    <col min="12039" max="12039" width="5.125" style="313" customWidth="1"/>
    <col min="12040" max="12040" width="2.625" style="313" customWidth="1"/>
    <col min="12041" max="12041" width="9.75" style="313" customWidth="1"/>
    <col min="12042" max="12042" width="12.375" style="313" customWidth="1"/>
    <col min="12043" max="12043" width="14.625" style="313" customWidth="1"/>
    <col min="12044" max="12044" width="2.625" style="313" customWidth="1"/>
    <col min="12045" max="12045" width="5.125" style="313" customWidth="1"/>
    <col min="12046" max="12046" width="2.625" style="313" customWidth="1"/>
    <col min="12047" max="12047" width="10.375" style="313" customWidth="1"/>
    <col min="12048" max="12048" width="12.375" style="313" customWidth="1"/>
    <col min="12049" max="12049" width="14.625" style="313" customWidth="1"/>
    <col min="12050" max="12050" width="2.625" style="313" customWidth="1"/>
    <col min="12051" max="12051" width="5.125" style="313" customWidth="1"/>
    <col min="12052" max="12052" width="2.625" style="313" customWidth="1"/>
    <col min="12053" max="12053" width="8.5" style="313" customWidth="1"/>
    <col min="12054" max="12054" width="12.25" style="313" customWidth="1"/>
    <col min="12055" max="12055" width="14.625" style="313" customWidth="1"/>
    <col min="12056" max="12288" width="9" style="313"/>
    <col min="12289" max="12289" width="5.125" style="313" customWidth="1"/>
    <col min="12290" max="12290" width="2.625" style="313" customWidth="1"/>
    <col min="12291" max="12291" width="10.375" style="313" customWidth="1"/>
    <col min="12292" max="12292" width="12.375" style="313" customWidth="1"/>
    <col min="12293" max="12293" width="14.625" style="313" customWidth="1"/>
    <col min="12294" max="12294" width="2.625" style="313" customWidth="1"/>
    <col min="12295" max="12295" width="5.125" style="313" customWidth="1"/>
    <col min="12296" max="12296" width="2.625" style="313" customWidth="1"/>
    <col min="12297" max="12297" width="9.75" style="313" customWidth="1"/>
    <col min="12298" max="12298" width="12.375" style="313" customWidth="1"/>
    <col min="12299" max="12299" width="14.625" style="313" customWidth="1"/>
    <col min="12300" max="12300" width="2.625" style="313" customWidth="1"/>
    <col min="12301" max="12301" width="5.125" style="313" customWidth="1"/>
    <col min="12302" max="12302" width="2.625" style="313" customWidth="1"/>
    <col min="12303" max="12303" width="10.375" style="313" customWidth="1"/>
    <col min="12304" max="12304" width="12.375" style="313" customWidth="1"/>
    <col min="12305" max="12305" width="14.625" style="313" customWidth="1"/>
    <col min="12306" max="12306" width="2.625" style="313" customWidth="1"/>
    <col min="12307" max="12307" width="5.125" style="313" customWidth="1"/>
    <col min="12308" max="12308" width="2.625" style="313" customWidth="1"/>
    <col min="12309" max="12309" width="8.5" style="313" customWidth="1"/>
    <col min="12310" max="12310" width="12.25" style="313" customWidth="1"/>
    <col min="12311" max="12311" width="14.625" style="313" customWidth="1"/>
    <col min="12312" max="12544" width="9" style="313"/>
    <col min="12545" max="12545" width="5.125" style="313" customWidth="1"/>
    <col min="12546" max="12546" width="2.625" style="313" customWidth="1"/>
    <col min="12547" max="12547" width="10.375" style="313" customWidth="1"/>
    <col min="12548" max="12548" width="12.375" style="313" customWidth="1"/>
    <col min="12549" max="12549" width="14.625" style="313" customWidth="1"/>
    <col min="12550" max="12550" width="2.625" style="313" customWidth="1"/>
    <col min="12551" max="12551" width="5.125" style="313" customWidth="1"/>
    <col min="12552" max="12552" width="2.625" style="313" customWidth="1"/>
    <col min="12553" max="12553" width="9.75" style="313" customWidth="1"/>
    <col min="12554" max="12554" width="12.375" style="313" customWidth="1"/>
    <col min="12555" max="12555" width="14.625" style="313" customWidth="1"/>
    <col min="12556" max="12556" width="2.625" style="313" customWidth="1"/>
    <col min="12557" max="12557" width="5.125" style="313" customWidth="1"/>
    <col min="12558" max="12558" width="2.625" style="313" customWidth="1"/>
    <col min="12559" max="12559" width="10.375" style="313" customWidth="1"/>
    <col min="12560" max="12560" width="12.375" style="313" customWidth="1"/>
    <col min="12561" max="12561" width="14.625" style="313" customWidth="1"/>
    <col min="12562" max="12562" width="2.625" style="313" customWidth="1"/>
    <col min="12563" max="12563" width="5.125" style="313" customWidth="1"/>
    <col min="12564" max="12564" width="2.625" style="313" customWidth="1"/>
    <col min="12565" max="12565" width="8.5" style="313" customWidth="1"/>
    <col min="12566" max="12566" width="12.25" style="313" customWidth="1"/>
    <col min="12567" max="12567" width="14.625" style="313" customWidth="1"/>
    <col min="12568" max="12800" width="9" style="313"/>
    <col min="12801" max="12801" width="5.125" style="313" customWidth="1"/>
    <col min="12802" max="12802" width="2.625" style="313" customWidth="1"/>
    <col min="12803" max="12803" width="10.375" style="313" customWidth="1"/>
    <col min="12804" max="12804" width="12.375" style="313" customWidth="1"/>
    <col min="12805" max="12805" width="14.625" style="313" customWidth="1"/>
    <col min="12806" max="12806" width="2.625" style="313" customWidth="1"/>
    <col min="12807" max="12807" width="5.125" style="313" customWidth="1"/>
    <col min="12808" max="12808" width="2.625" style="313" customWidth="1"/>
    <col min="12809" max="12809" width="9.75" style="313" customWidth="1"/>
    <col min="12810" max="12810" width="12.375" style="313" customWidth="1"/>
    <col min="12811" max="12811" width="14.625" style="313" customWidth="1"/>
    <col min="12812" max="12812" width="2.625" style="313" customWidth="1"/>
    <col min="12813" max="12813" width="5.125" style="313" customWidth="1"/>
    <col min="12814" max="12814" width="2.625" style="313" customWidth="1"/>
    <col min="12815" max="12815" width="10.375" style="313" customWidth="1"/>
    <col min="12816" max="12816" width="12.375" style="313" customWidth="1"/>
    <col min="12817" max="12817" width="14.625" style="313" customWidth="1"/>
    <col min="12818" max="12818" width="2.625" style="313" customWidth="1"/>
    <col min="12819" max="12819" width="5.125" style="313" customWidth="1"/>
    <col min="12820" max="12820" width="2.625" style="313" customWidth="1"/>
    <col min="12821" max="12821" width="8.5" style="313" customWidth="1"/>
    <col min="12822" max="12822" width="12.25" style="313" customWidth="1"/>
    <col min="12823" max="12823" width="14.625" style="313" customWidth="1"/>
    <col min="12824" max="13056" width="9" style="313"/>
    <col min="13057" max="13057" width="5.125" style="313" customWidth="1"/>
    <col min="13058" max="13058" width="2.625" style="313" customWidth="1"/>
    <col min="13059" max="13059" width="10.375" style="313" customWidth="1"/>
    <col min="13060" max="13060" width="12.375" style="313" customWidth="1"/>
    <col min="13061" max="13061" width="14.625" style="313" customWidth="1"/>
    <col min="13062" max="13062" width="2.625" style="313" customWidth="1"/>
    <col min="13063" max="13063" width="5.125" style="313" customWidth="1"/>
    <col min="13064" max="13064" width="2.625" style="313" customWidth="1"/>
    <col min="13065" max="13065" width="9.75" style="313" customWidth="1"/>
    <col min="13066" max="13066" width="12.375" style="313" customWidth="1"/>
    <col min="13067" max="13067" width="14.625" style="313" customWidth="1"/>
    <col min="13068" max="13068" width="2.625" style="313" customWidth="1"/>
    <col min="13069" max="13069" width="5.125" style="313" customWidth="1"/>
    <col min="13070" max="13070" width="2.625" style="313" customWidth="1"/>
    <col min="13071" max="13071" width="10.375" style="313" customWidth="1"/>
    <col min="13072" max="13072" width="12.375" style="313" customWidth="1"/>
    <col min="13073" max="13073" width="14.625" style="313" customWidth="1"/>
    <col min="13074" max="13074" width="2.625" style="313" customWidth="1"/>
    <col min="13075" max="13075" width="5.125" style="313" customWidth="1"/>
    <col min="13076" max="13076" width="2.625" style="313" customWidth="1"/>
    <col min="13077" max="13077" width="8.5" style="313" customWidth="1"/>
    <col min="13078" max="13078" width="12.25" style="313" customWidth="1"/>
    <col min="13079" max="13079" width="14.625" style="313" customWidth="1"/>
    <col min="13080" max="13312" width="9" style="313"/>
    <col min="13313" max="13313" width="5.125" style="313" customWidth="1"/>
    <col min="13314" max="13314" width="2.625" style="313" customWidth="1"/>
    <col min="13315" max="13315" width="10.375" style="313" customWidth="1"/>
    <col min="13316" max="13316" width="12.375" style="313" customWidth="1"/>
    <col min="13317" max="13317" width="14.625" style="313" customWidth="1"/>
    <col min="13318" max="13318" width="2.625" style="313" customWidth="1"/>
    <col min="13319" max="13319" width="5.125" style="313" customWidth="1"/>
    <col min="13320" max="13320" width="2.625" style="313" customWidth="1"/>
    <col min="13321" max="13321" width="9.75" style="313" customWidth="1"/>
    <col min="13322" max="13322" width="12.375" style="313" customWidth="1"/>
    <col min="13323" max="13323" width="14.625" style="313" customWidth="1"/>
    <col min="13324" max="13324" width="2.625" style="313" customWidth="1"/>
    <col min="13325" max="13325" width="5.125" style="313" customWidth="1"/>
    <col min="13326" max="13326" width="2.625" style="313" customWidth="1"/>
    <col min="13327" max="13327" width="10.375" style="313" customWidth="1"/>
    <col min="13328" max="13328" width="12.375" style="313" customWidth="1"/>
    <col min="13329" max="13329" width="14.625" style="313" customWidth="1"/>
    <col min="13330" max="13330" width="2.625" style="313" customWidth="1"/>
    <col min="13331" max="13331" width="5.125" style="313" customWidth="1"/>
    <col min="13332" max="13332" width="2.625" style="313" customWidth="1"/>
    <col min="13333" max="13333" width="8.5" style="313" customWidth="1"/>
    <col min="13334" max="13334" width="12.25" style="313" customWidth="1"/>
    <col min="13335" max="13335" width="14.625" style="313" customWidth="1"/>
    <col min="13336" max="13568" width="9" style="313"/>
    <col min="13569" max="13569" width="5.125" style="313" customWidth="1"/>
    <col min="13570" max="13570" width="2.625" style="313" customWidth="1"/>
    <col min="13571" max="13571" width="10.375" style="313" customWidth="1"/>
    <col min="13572" max="13572" width="12.375" style="313" customWidth="1"/>
    <col min="13573" max="13573" width="14.625" style="313" customWidth="1"/>
    <col min="13574" max="13574" width="2.625" style="313" customWidth="1"/>
    <col min="13575" max="13575" width="5.125" style="313" customWidth="1"/>
    <col min="13576" max="13576" width="2.625" style="313" customWidth="1"/>
    <col min="13577" max="13577" width="9.75" style="313" customWidth="1"/>
    <col min="13578" max="13578" width="12.375" style="313" customWidth="1"/>
    <col min="13579" max="13579" width="14.625" style="313" customWidth="1"/>
    <col min="13580" max="13580" width="2.625" style="313" customWidth="1"/>
    <col min="13581" max="13581" width="5.125" style="313" customWidth="1"/>
    <col min="13582" max="13582" width="2.625" style="313" customWidth="1"/>
    <col min="13583" max="13583" width="10.375" style="313" customWidth="1"/>
    <col min="13584" max="13584" width="12.375" style="313" customWidth="1"/>
    <col min="13585" max="13585" width="14.625" style="313" customWidth="1"/>
    <col min="13586" max="13586" width="2.625" style="313" customWidth="1"/>
    <col min="13587" max="13587" width="5.125" style="313" customWidth="1"/>
    <col min="13588" max="13588" width="2.625" style="313" customWidth="1"/>
    <col min="13589" max="13589" width="8.5" style="313" customWidth="1"/>
    <col min="13590" max="13590" width="12.25" style="313" customWidth="1"/>
    <col min="13591" max="13591" width="14.625" style="313" customWidth="1"/>
    <col min="13592" max="13824" width="9" style="313"/>
    <col min="13825" max="13825" width="5.125" style="313" customWidth="1"/>
    <col min="13826" max="13826" width="2.625" style="313" customWidth="1"/>
    <col min="13827" max="13827" width="10.375" style="313" customWidth="1"/>
    <col min="13828" max="13828" width="12.375" style="313" customWidth="1"/>
    <col min="13829" max="13829" width="14.625" style="313" customWidth="1"/>
    <col min="13830" max="13830" width="2.625" style="313" customWidth="1"/>
    <col min="13831" max="13831" width="5.125" style="313" customWidth="1"/>
    <col min="13832" max="13832" width="2.625" style="313" customWidth="1"/>
    <col min="13833" max="13833" width="9.75" style="313" customWidth="1"/>
    <col min="13834" max="13834" width="12.375" style="313" customWidth="1"/>
    <col min="13835" max="13835" width="14.625" style="313" customWidth="1"/>
    <col min="13836" max="13836" width="2.625" style="313" customWidth="1"/>
    <col min="13837" max="13837" width="5.125" style="313" customWidth="1"/>
    <col min="13838" max="13838" width="2.625" style="313" customWidth="1"/>
    <col min="13839" max="13839" width="10.375" style="313" customWidth="1"/>
    <col min="13840" max="13840" width="12.375" style="313" customWidth="1"/>
    <col min="13841" max="13841" width="14.625" style="313" customWidth="1"/>
    <col min="13842" max="13842" width="2.625" style="313" customWidth="1"/>
    <col min="13843" max="13843" width="5.125" style="313" customWidth="1"/>
    <col min="13844" max="13844" width="2.625" style="313" customWidth="1"/>
    <col min="13845" max="13845" width="8.5" style="313" customWidth="1"/>
    <col min="13846" max="13846" width="12.25" style="313" customWidth="1"/>
    <col min="13847" max="13847" width="14.625" style="313" customWidth="1"/>
    <col min="13848" max="14080" width="9" style="313"/>
    <col min="14081" max="14081" width="5.125" style="313" customWidth="1"/>
    <col min="14082" max="14082" width="2.625" style="313" customWidth="1"/>
    <col min="14083" max="14083" width="10.375" style="313" customWidth="1"/>
    <col min="14084" max="14084" width="12.375" style="313" customWidth="1"/>
    <col min="14085" max="14085" width="14.625" style="313" customWidth="1"/>
    <col min="14086" max="14086" width="2.625" style="313" customWidth="1"/>
    <col min="14087" max="14087" width="5.125" style="313" customWidth="1"/>
    <col min="14088" max="14088" width="2.625" style="313" customWidth="1"/>
    <col min="14089" max="14089" width="9.75" style="313" customWidth="1"/>
    <col min="14090" max="14090" width="12.375" style="313" customWidth="1"/>
    <col min="14091" max="14091" width="14.625" style="313" customWidth="1"/>
    <col min="14092" max="14092" width="2.625" style="313" customWidth="1"/>
    <col min="14093" max="14093" width="5.125" style="313" customWidth="1"/>
    <col min="14094" max="14094" width="2.625" style="313" customWidth="1"/>
    <col min="14095" max="14095" width="10.375" style="313" customWidth="1"/>
    <col min="14096" max="14096" width="12.375" style="313" customWidth="1"/>
    <col min="14097" max="14097" width="14.625" style="313" customWidth="1"/>
    <col min="14098" max="14098" width="2.625" style="313" customWidth="1"/>
    <col min="14099" max="14099" width="5.125" style="313" customWidth="1"/>
    <col min="14100" max="14100" width="2.625" style="313" customWidth="1"/>
    <col min="14101" max="14101" width="8.5" style="313" customWidth="1"/>
    <col min="14102" max="14102" width="12.25" style="313" customWidth="1"/>
    <col min="14103" max="14103" width="14.625" style="313" customWidth="1"/>
    <col min="14104" max="14336" width="9" style="313"/>
    <col min="14337" max="14337" width="5.125" style="313" customWidth="1"/>
    <col min="14338" max="14338" width="2.625" style="313" customWidth="1"/>
    <col min="14339" max="14339" width="10.375" style="313" customWidth="1"/>
    <col min="14340" max="14340" width="12.375" style="313" customWidth="1"/>
    <col min="14341" max="14341" width="14.625" style="313" customWidth="1"/>
    <col min="14342" max="14342" width="2.625" style="313" customWidth="1"/>
    <col min="14343" max="14343" width="5.125" style="313" customWidth="1"/>
    <col min="14344" max="14344" width="2.625" style="313" customWidth="1"/>
    <col min="14345" max="14345" width="9.75" style="313" customWidth="1"/>
    <col min="14346" max="14346" width="12.375" style="313" customWidth="1"/>
    <col min="14347" max="14347" width="14.625" style="313" customWidth="1"/>
    <col min="14348" max="14348" width="2.625" style="313" customWidth="1"/>
    <col min="14349" max="14349" width="5.125" style="313" customWidth="1"/>
    <col min="14350" max="14350" width="2.625" style="313" customWidth="1"/>
    <col min="14351" max="14351" width="10.375" style="313" customWidth="1"/>
    <col min="14352" max="14352" width="12.375" style="313" customWidth="1"/>
    <col min="14353" max="14353" width="14.625" style="313" customWidth="1"/>
    <col min="14354" max="14354" width="2.625" style="313" customWidth="1"/>
    <col min="14355" max="14355" width="5.125" style="313" customWidth="1"/>
    <col min="14356" max="14356" width="2.625" style="313" customWidth="1"/>
    <col min="14357" max="14357" width="8.5" style="313" customWidth="1"/>
    <col min="14358" max="14358" width="12.25" style="313" customWidth="1"/>
    <col min="14359" max="14359" width="14.625" style="313" customWidth="1"/>
    <col min="14360" max="14592" width="9" style="313"/>
    <col min="14593" max="14593" width="5.125" style="313" customWidth="1"/>
    <col min="14594" max="14594" width="2.625" style="313" customWidth="1"/>
    <col min="14595" max="14595" width="10.375" style="313" customWidth="1"/>
    <col min="14596" max="14596" width="12.375" style="313" customWidth="1"/>
    <col min="14597" max="14597" width="14.625" style="313" customWidth="1"/>
    <col min="14598" max="14598" width="2.625" style="313" customWidth="1"/>
    <col min="14599" max="14599" width="5.125" style="313" customWidth="1"/>
    <col min="14600" max="14600" width="2.625" style="313" customWidth="1"/>
    <col min="14601" max="14601" width="9.75" style="313" customWidth="1"/>
    <col min="14602" max="14602" width="12.375" style="313" customWidth="1"/>
    <col min="14603" max="14603" width="14.625" style="313" customWidth="1"/>
    <col min="14604" max="14604" width="2.625" style="313" customWidth="1"/>
    <col min="14605" max="14605" width="5.125" style="313" customWidth="1"/>
    <col min="14606" max="14606" width="2.625" style="313" customWidth="1"/>
    <col min="14607" max="14607" width="10.375" style="313" customWidth="1"/>
    <col min="14608" max="14608" width="12.375" style="313" customWidth="1"/>
    <col min="14609" max="14609" width="14.625" style="313" customWidth="1"/>
    <col min="14610" max="14610" width="2.625" style="313" customWidth="1"/>
    <col min="14611" max="14611" width="5.125" style="313" customWidth="1"/>
    <col min="14612" max="14612" width="2.625" style="313" customWidth="1"/>
    <col min="14613" max="14613" width="8.5" style="313" customWidth="1"/>
    <col min="14614" max="14614" width="12.25" style="313" customWidth="1"/>
    <col min="14615" max="14615" width="14.625" style="313" customWidth="1"/>
    <col min="14616" max="14848" width="9" style="313"/>
    <col min="14849" max="14849" width="5.125" style="313" customWidth="1"/>
    <col min="14850" max="14850" width="2.625" style="313" customWidth="1"/>
    <col min="14851" max="14851" width="10.375" style="313" customWidth="1"/>
    <col min="14852" max="14852" width="12.375" style="313" customWidth="1"/>
    <col min="14853" max="14853" width="14.625" style="313" customWidth="1"/>
    <col min="14854" max="14854" width="2.625" style="313" customWidth="1"/>
    <col min="14855" max="14855" width="5.125" style="313" customWidth="1"/>
    <col min="14856" max="14856" width="2.625" style="313" customWidth="1"/>
    <col min="14857" max="14857" width="9.75" style="313" customWidth="1"/>
    <col min="14858" max="14858" width="12.375" style="313" customWidth="1"/>
    <col min="14859" max="14859" width="14.625" style="313" customWidth="1"/>
    <col min="14860" max="14860" width="2.625" style="313" customWidth="1"/>
    <col min="14861" max="14861" width="5.125" style="313" customWidth="1"/>
    <col min="14862" max="14862" width="2.625" style="313" customWidth="1"/>
    <col min="14863" max="14863" width="10.375" style="313" customWidth="1"/>
    <col min="14864" max="14864" width="12.375" style="313" customWidth="1"/>
    <col min="14865" max="14865" width="14.625" style="313" customWidth="1"/>
    <col min="14866" max="14866" width="2.625" style="313" customWidth="1"/>
    <col min="14867" max="14867" width="5.125" style="313" customWidth="1"/>
    <col min="14868" max="14868" width="2.625" style="313" customWidth="1"/>
    <col min="14869" max="14869" width="8.5" style="313" customWidth="1"/>
    <col min="14870" max="14870" width="12.25" style="313" customWidth="1"/>
    <col min="14871" max="14871" width="14.625" style="313" customWidth="1"/>
    <col min="14872" max="15104" width="9" style="313"/>
    <col min="15105" max="15105" width="5.125" style="313" customWidth="1"/>
    <col min="15106" max="15106" width="2.625" style="313" customWidth="1"/>
    <col min="15107" max="15107" width="10.375" style="313" customWidth="1"/>
    <col min="15108" max="15108" width="12.375" style="313" customWidth="1"/>
    <col min="15109" max="15109" width="14.625" style="313" customWidth="1"/>
    <col min="15110" max="15110" width="2.625" style="313" customWidth="1"/>
    <col min="15111" max="15111" width="5.125" style="313" customWidth="1"/>
    <col min="15112" max="15112" width="2.625" style="313" customWidth="1"/>
    <col min="15113" max="15113" width="9.75" style="313" customWidth="1"/>
    <col min="15114" max="15114" width="12.375" style="313" customWidth="1"/>
    <col min="15115" max="15115" width="14.625" style="313" customWidth="1"/>
    <col min="15116" max="15116" width="2.625" style="313" customWidth="1"/>
    <col min="15117" max="15117" width="5.125" style="313" customWidth="1"/>
    <col min="15118" max="15118" width="2.625" style="313" customWidth="1"/>
    <col min="15119" max="15119" width="10.375" style="313" customWidth="1"/>
    <col min="15120" max="15120" width="12.375" style="313" customWidth="1"/>
    <col min="15121" max="15121" width="14.625" style="313" customWidth="1"/>
    <col min="15122" max="15122" width="2.625" style="313" customWidth="1"/>
    <col min="15123" max="15123" width="5.125" style="313" customWidth="1"/>
    <col min="15124" max="15124" width="2.625" style="313" customWidth="1"/>
    <col min="15125" max="15125" width="8.5" style="313" customWidth="1"/>
    <col min="15126" max="15126" width="12.25" style="313" customWidth="1"/>
    <col min="15127" max="15127" width="14.625" style="313" customWidth="1"/>
    <col min="15128" max="15360" width="9" style="313"/>
    <col min="15361" max="15361" width="5.125" style="313" customWidth="1"/>
    <col min="15362" max="15362" width="2.625" style="313" customWidth="1"/>
    <col min="15363" max="15363" width="10.375" style="313" customWidth="1"/>
    <col min="15364" max="15364" width="12.375" style="313" customWidth="1"/>
    <col min="15365" max="15365" width="14.625" style="313" customWidth="1"/>
    <col min="15366" max="15366" width="2.625" style="313" customWidth="1"/>
    <col min="15367" max="15367" width="5.125" style="313" customWidth="1"/>
    <col min="15368" max="15368" width="2.625" style="313" customWidth="1"/>
    <col min="15369" max="15369" width="9.75" style="313" customWidth="1"/>
    <col min="15370" max="15370" width="12.375" style="313" customWidth="1"/>
    <col min="15371" max="15371" width="14.625" style="313" customWidth="1"/>
    <col min="15372" max="15372" width="2.625" style="313" customWidth="1"/>
    <col min="15373" max="15373" width="5.125" style="313" customWidth="1"/>
    <col min="15374" max="15374" width="2.625" style="313" customWidth="1"/>
    <col min="15375" max="15375" width="10.375" style="313" customWidth="1"/>
    <col min="15376" max="15376" width="12.375" style="313" customWidth="1"/>
    <col min="15377" max="15377" width="14.625" style="313" customWidth="1"/>
    <col min="15378" max="15378" width="2.625" style="313" customWidth="1"/>
    <col min="15379" max="15379" width="5.125" style="313" customWidth="1"/>
    <col min="15380" max="15380" width="2.625" style="313" customWidth="1"/>
    <col min="15381" max="15381" width="8.5" style="313" customWidth="1"/>
    <col min="15382" max="15382" width="12.25" style="313" customWidth="1"/>
    <col min="15383" max="15383" width="14.625" style="313" customWidth="1"/>
    <col min="15384" max="15616" width="9" style="313"/>
    <col min="15617" max="15617" width="5.125" style="313" customWidth="1"/>
    <col min="15618" max="15618" width="2.625" style="313" customWidth="1"/>
    <col min="15619" max="15619" width="10.375" style="313" customWidth="1"/>
    <col min="15620" max="15620" width="12.375" style="313" customWidth="1"/>
    <col min="15621" max="15621" width="14.625" style="313" customWidth="1"/>
    <col min="15622" max="15622" width="2.625" style="313" customWidth="1"/>
    <col min="15623" max="15623" width="5.125" style="313" customWidth="1"/>
    <col min="15624" max="15624" width="2.625" style="313" customWidth="1"/>
    <col min="15625" max="15625" width="9.75" style="313" customWidth="1"/>
    <col min="15626" max="15626" width="12.375" style="313" customWidth="1"/>
    <col min="15627" max="15627" width="14.625" style="313" customWidth="1"/>
    <col min="15628" max="15628" width="2.625" style="313" customWidth="1"/>
    <col min="15629" max="15629" width="5.125" style="313" customWidth="1"/>
    <col min="15630" max="15630" width="2.625" style="313" customWidth="1"/>
    <col min="15631" max="15631" width="10.375" style="313" customWidth="1"/>
    <col min="15632" max="15632" width="12.375" style="313" customWidth="1"/>
    <col min="15633" max="15633" width="14.625" style="313" customWidth="1"/>
    <col min="15634" max="15634" width="2.625" style="313" customWidth="1"/>
    <col min="15635" max="15635" width="5.125" style="313" customWidth="1"/>
    <col min="15636" max="15636" width="2.625" style="313" customWidth="1"/>
    <col min="15637" max="15637" width="8.5" style="313" customWidth="1"/>
    <col min="15638" max="15638" width="12.25" style="313" customWidth="1"/>
    <col min="15639" max="15639" width="14.625" style="313" customWidth="1"/>
    <col min="15640" max="15872" width="9" style="313"/>
    <col min="15873" max="15873" width="5.125" style="313" customWidth="1"/>
    <col min="15874" max="15874" width="2.625" style="313" customWidth="1"/>
    <col min="15875" max="15875" width="10.375" style="313" customWidth="1"/>
    <col min="15876" max="15876" width="12.375" style="313" customWidth="1"/>
    <col min="15877" max="15877" width="14.625" style="313" customWidth="1"/>
    <col min="15878" max="15878" width="2.625" style="313" customWidth="1"/>
    <col min="15879" max="15879" width="5.125" style="313" customWidth="1"/>
    <col min="15880" max="15880" width="2.625" style="313" customWidth="1"/>
    <col min="15881" max="15881" width="9.75" style="313" customWidth="1"/>
    <col min="15882" max="15882" width="12.375" style="313" customWidth="1"/>
    <col min="15883" max="15883" width="14.625" style="313" customWidth="1"/>
    <col min="15884" max="15884" width="2.625" style="313" customWidth="1"/>
    <col min="15885" max="15885" width="5.125" style="313" customWidth="1"/>
    <col min="15886" max="15886" width="2.625" style="313" customWidth="1"/>
    <col min="15887" max="15887" width="10.375" style="313" customWidth="1"/>
    <col min="15888" max="15888" width="12.375" style="313" customWidth="1"/>
    <col min="15889" max="15889" width="14.625" style="313" customWidth="1"/>
    <col min="15890" max="15890" width="2.625" style="313" customWidth="1"/>
    <col min="15891" max="15891" width="5.125" style="313" customWidth="1"/>
    <col min="15892" max="15892" width="2.625" style="313" customWidth="1"/>
    <col min="15893" max="15893" width="8.5" style="313" customWidth="1"/>
    <col min="15894" max="15894" width="12.25" style="313" customWidth="1"/>
    <col min="15895" max="15895" width="14.625" style="313" customWidth="1"/>
    <col min="15896" max="16128" width="9" style="313"/>
    <col min="16129" max="16129" width="5.125" style="313" customWidth="1"/>
    <col min="16130" max="16130" width="2.625" style="313" customWidth="1"/>
    <col min="16131" max="16131" width="10.375" style="313" customWidth="1"/>
    <col min="16132" max="16132" width="12.375" style="313" customWidth="1"/>
    <col min="16133" max="16133" width="14.625" style="313" customWidth="1"/>
    <col min="16134" max="16134" width="2.625" style="313" customWidth="1"/>
    <col min="16135" max="16135" width="5.125" style="313" customWidth="1"/>
    <col min="16136" max="16136" width="2.625" style="313" customWidth="1"/>
    <col min="16137" max="16137" width="9.75" style="313" customWidth="1"/>
    <col min="16138" max="16138" width="12.375" style="313" customWidth="1"/>
    <col min="16139" max="16139" width="14.625" style="313" customWidth="1"/>
    <col min="16140" max="16140" width="2.625" style="313" customWidth="1"/>
    <col min="16141" max="16141" width="5.125" style="313" customWidth="1"/>
    <col min="16142" max="16142" width="2.625" style="313" customWidth="1"/>
    <col min="16143" max="16143" width="10.375" style="313" customWidth="1"/>
    <col min="16144" max="16144" width="12.375" style="313" customWidth="1"/>
    <col min="16145" max="16145" width="14.625" style="313" customWidth="1"/>
    <col min="16146" max="16146" width="2.625" style="313" customWidth="1"/>
    <col min="16147" max="16147" width="5.125" style="313" customWidth="1"/>
    <col min="16148" max="16148" width="2.625" style="313" customWidth="1"/>
    <col min="16149" max="16149" width="8.5" style="313" customWidth="1"/>
    <col min="16150" max="16150" width="12.25" style="313" customWidth="1"/>
    <col min="16151" max="16151" width="14.625" style="313" customWidth="1"/>
    <col min="16152" max="16384" width="9" style="313"/>
  </cols>
  <sheetData>
    <row r="1" spans="1:23">
      <c r="A1" s="380" t="s">
        <v>723</v>
      </c>
      <c r="B1" s="380"/>
      <c r="C1" s="380"/>
    </row>
    <row r="3" spans="1:23">
      <c r="A3" s="313" t="s">
        <v>744</v>
      </c>
      <c r="C3" s="313" t="s">
        <v>887</v>
      </c>
      <c r="G3" s="313" t="s">
        <v>745</v>
      </c>
      <c r="I3" s="313" t="s">
        <v>889</v>
      </c>
      <c r="M3" s="313" t="s">
        <v>746</v>
      </c>
      <c r="O3" s="313" t="s">
        <v>888</v>
      </c>
      <c r="S3" s="313" t="s">
        <v>748</v>
      </c>
      <c r="U3" s="313" t="s">
        <v>890</v>
      </c>
    </row>
    <row r="4" spans="1:23">
      <c r="B4" s="317">
        <v>1</v>
      </c>
      <c r="C4" s="318">
        <v>3603833</v>
      </c>
      <c r="D4" s="319" t="s">
        <v>825</v>
      </c>
      <c r="E4" s="319" t="s">
        <v>339</v>
      </c>
      <c r="H4" s="317">
        <v>1</v>
      </c>
      <c r="I4" s="320">
        <v>3652531</v>
      </c>
      <c r="J4" s="320" t="s">
        <v>749</v>
      </c>
      <c r="K4" s="320" t="s">
        <v>339</v>
      </c>
      <c r="N4" s="381">
        <v>1</v>
      </c>
      <c r="O4" s="338">
        <v>3604618</v>
      </c>
      <c r="P4" s="336" t="s">
        <v>832</v>
      </c>
      <c r="Q4" s="336" t="s">
        <v>341</v>
      </c>
      <c r="T4" s="381">
        <v>1</v>
      </c>
      <c r="U4" s="321">
        <v>3652525</v>
      </c>
      <c r="V4" s="327" t="s">
        <v>840</v>
      </c>
      <c r="W4" s="321" t="s">
        <v>339</v>
      </c>
    </row>
    <row r="5" spans="1:23">
      <c r="B5" s="317">
        <v>2</v>
      </c>
      <c r="C5" s="320">
        <v>3603683</v>
      </c>
      <c r="D5" s="320" t="s">
        <v>826</v>
      </c>
      <c r="E5" s="340" t="s">
        <v>511</v>
      </c>
      <c r="H5" s="317">
        <v>2</v>
      </c>
      <c r="I5" s="340">
        <v>3652266</v>
      </c>
      <c r="J5" s="340" t="s">
        <v>756</v>
      </c>
      <c r="K5" s="340" t="s">
        <v>757</v>
      </c>
      <c r="N5" s="381"/>
      <c r="O5" s="341">
        <v>3604518</v>
      </c>
      <c r="P5" s="339" t="s">
        <v>833</v>
      </c>
      <c r="Q5" s="339" t="s">
        <v>341</v>
      </c>
      <c r="T5" s="381"/>
      <c r="U5" s="324">
        <v>3652531</v>
      </c>
      <c r="V5" s="326" t="s">
        <v>749</v>
      </c>
      <c r="W5" s="324" t="s">
        <v>339</v>
      </c>
    </row>
    <row r="6" spans="1:23">
      <c r="B6" s="317">
        <v>3</v>
      </c>
      <c r="C6" s="320">
        <v>3603722</v>
      </c>
      <c r="D6" s="320" t="s">
        <v>827</v>
      </c>
      <c r="E6" s="340" t="s">
        <v>750</v>
      </c>
      <c r="H6" s="317">
        <v>3</v>
      </c>
      <c r="I6" s="340">
        <v>3652307</v>
      </c>
      <c r="J6" s="340" t="s">
        <v>762</v>
      </c>
      <c r="K6" s="340" t="s">
        <v>341</v>
      </c>
      <c r="N6" s="381">
        <v>2</v>
      </c>
      <c r="O6" s="338">
        <v>3603833</v>
      </c>
      <c r="P6" s="336" t="s">
        <v>755</v>
      </c>
      <c r="Q6" s="342" t="s">
        <v>339</v>
      </c>
      <c r="T6" s="381">
        <v>2</v>
      </c>
      <c r="U6" s="338">
        <v>3652266</v>
      </c>
      <c r="V6" s="336" t="s">
        <v>756</v>
      </c>
      <c r="W6" s="338" t="s">
        <v>757</v>
      </c>
    </row>
    <row r="7" spans="1:23">
      <c r="B7" s="317">
        <v>4</v>
      </c>
      <c r="C7" s="320">
        <v>3604613</v>
      </c>
      <c r="D7" s="320" t="s">
        <v>828</v>
      </c>
      <c r="E7" s="340" t="s">
        <v>341</v>
      </c>
      <c r="H7" s="317">
        <v>4</v>
      </c>
      <c r="I7" s="320">
        <v>3652308</v>
      </c>
      <c r="J7" s="320" t="s">
        <v>835</v>
      </c>
      <c r="K7" s="320" t="s">
        <v>836</v>
      </c>
      <c r="N7" s="381"/>
      <c r="O7" s="341">
        <v>3603634</v>
      </c>
      <c r="P7" s="339" t="s">
        <v>761</v>
      </c>
      <c r="Q7" s="343" t="s">
        <v>339</v>
      </c>
      <c r="T7" s="381"/>
      <c r="U7" s="341">
        <v>3652542</v>
      </c>
      <c r="V7" s="339" t="s">
        <v>838</v>
      </c>
      <c r="W7" s="341" t="s">
        <v>836</v>
      </c>
    </row>
    <row r="8" spans="1:23">
      <c r="B8" s="317">
        <v>5</v>
      </c>
      <c r="C8" s="320">
        <v>3603840</v>
      </c>
      <c r="D8" s="320" t="s">
        <v>829</v>
      </c>
      <c r="E8" s="340" t="s">
        <v>763</v>
      </c>
      <c r="H8" s="317">
        <v>5</v>
      </c>
      <c r="I8" s="320">
        <v>3652165</v>
      </c>
      <c r="J8" s="320" t="s">
        <v>837</v>
      </c>
      <c r="K8" s="340" t="s">
        <v>341</v>
      </c>
      <c r="N8" s="381">
        <v>3</v>
      </c>
      <c r="O8" s="336">
        <v>3604613</v>
      </c>
      <c r="P8" s="338" t="s">
        <v>828</v>
      </c>
      <c r="Q8" s="336" t="s">
        <v>341</v>
      </c>
      <c r="T8" s="381">
        <v>3</v>
      </c>
      <c r="U8" s="338">
        <v>3652278</v>
      </c>
      <c r="V8" s="336" t="s">
        <v>841</v>
      </c>
      <c r="W8" s="336" t="s">
        <v>339</v>
      </c>
    </row>
    <row r="9" spans="1:23">
      <c r="B9" s="317">
        <v>6</v>
      </c>
      <c r="C9" s="320">
        <v>3603471</v>
      </c>
      <c r="D9" s="320" t="s">
        <v>830</v>
      </c>
      <c r="E9" s="340" t="s">
        <v>254</v>
      </c>
      <c r="H9" s="317">
        <v>6</v>
      </c>
      <c r="I9" s="320">
        <v>3652542</v>
      </c>
      <c r="J9" s="320" t="s">
        <v>838</v>
      </c>
      <c r="K9" s="340" t="s">
        <v>836</v>
      </c>
      <c r="N9" s="381"/>
      <c r="O9" s="339">
        <v>3604611</v>
      </c>
      <c r="P9" s="341" t="s">
        <v>834</v>
      </c>
      <c r="Q9" s="339" t="s">
        <v>341</v>
      </c>
      <c r="T9" s="381"/>
      <c r="U9" s="341">
        <v>3652173</v>
      </c>
      <c r="V9" s="339" t="s">
        <v>842</v>
      </c>
      <c r="W9" s="339" t="s">
        <v>339</v>
      </c>
    </row>
    <row r="10" spans="1:23">
      <c r="B10" s="317">
        <v>7</v>
      </c>
      <c r="C10" s="320">
        <v>3603634</v>
      </c>
      <c r="D10" s="340" t="s">
        <v>831</v>
      </c>
      <c r="E10" s="319" t="s">
        <v>339</v>
      </c>
      <c r="H10" s="317">
        <v>7</v>
      </c>
      <c r="I10" s="320">
        <v>3652173</v>
      </c>
      <c r="J10" s="320" t="s">
        <v>839</v>
      </c>
      <c r="K10" s="340" t="s">
        <v>339</v>
      </c>
      <c r="N10" s="381">
        <v>4</v>
      </c>
      <c r="O10" s="338">
        <v>3603722</v>
      </c>
      <c r="P10" s="338" t="s">
        <v>827</v>
      </c>
      <c r="Q10" s="336" t="s">
        <v>750</v>
      </c>
      <c r="T10" s="381">
        <v>4</v>
      </c>
      <c r="U10" s="338">
        <v>3652308</v>
      </c>
      <c r="V10" s="336" t="s">
        <v>835</v>
      </c>
      <c r="W10" s="338" t="s">
        <v>836</v>
      </c>
    </row>
    <row r="11" spans="1:23">
      <c r="B11" s="317">
        <v>8</v>
      </c>
      <c r="C11" s="320">
        <v>3603999</v>
      </c>
      <c r="D11" s="340" t="s">
        <v>765</v>
      </c>
      <c r="E11" s="320" t="s">
        <v>341</v>
      </c>
      <c r="H11" s="317">
        <v>8</v>
      </c>
      <c r="I11" s="340">
        <v>3652184</v>
      </c>
      <c r="J11" s="340" t="s">
        <v>760</v>
      </c>
      <c r="K11" s="340" t="s">
        <v>254</v>
      </c>
      <c r="N11" s="381"/>
      <c r="O11" s="341">
        <v>3603840</v>
      </c>
      <c r="P11" s="341" t="s">
        <v>829</v>
      </c>
      <c r="Q11" s="339" t="s">
        <v>763</v>
      </c>
      <c r="T11" s="381"/>
      <c r="U11" s="341">
        <v>3652520</v>
      </c>
      <c r="V11" s="322" t="s">
        <v>843</v>
      </c>
      <c r="W11" s="341" t="s">
        <v>844</v>
      </c>
    </row>
    <row r="12" spans="1:23">
      <c r="B12" s="323"/>
      <c r="C12" s="326"/>
      <c r="D12" s="326"/>
      <c r="E12" s="326"/>
      <c r="H12" s="323"/>
      <c r="I12" s="326"/>
      <c r="J12" s="326"/>
      <c r="K12" s="326"/>
      <c r="N12" s="326"/>
      <c r="O12" s="326"/>
      <c r="P12" s="326"/>
      <c r="Q12" s="326"/>
      <c r="T12" s="326"/>
      <c r="U12" s="323"/>
      <c r="V12" s="323"/>
      <c r="W12" s="323"/>
    </row>
    <row r="13" spans="1:23">
      <c r="B13" s="323"/>
      <c r="C13" s="326"/>
      <c r="D13" s="326"/>
      <c r="E13" s="326"/>
      <c r="H13" s="323"/>
      <c r="I13" s="326"/>
      <c r="J13" s="326"/>
      <c r="K13" s="326"/>
      <c r="N13" s="326"/>
      <c r="O13" s="326"/>
      <c r="P13" s="326"/>
      <c r="Q13" s="326"/>
      <c r="T13" s="326"/>
      <c r="U13" s="323"/>
      <c r="V13" s="323"/>
      <c r="W13" s="323"/>
    </row>
    <row r="15" spans="1:23">
      <c r="A15" s="313" t="s">
        <v>751</v>
      </c>
      <c r="C15" s="313" t="s">
        <v>891</v>
      </c>
      <c r="F15" s="326"/>
      <c r="G15" s="326" t="s">
        <v>752</v>
      </c>
      <c r="I15" s="313" t="s">
        <v>893</v>
      </c>
      <c r="M15" s="313" t="s">
        <v>753</v>
      </c>
      <c r="O15" s="313" t="s">
        <v>892</v>
      </c>
      <c r="S15" s="313" t="s">
        <v>754</v>
      </c>
      <c r="U15" s="313" t="s">
        <v>894</v>
      </c>
    </row>
    <row r="16" spans="1:23">
      <c r="B16" s="317">
        <v>1</v>
      </c>
      <c r="C16" s="340">
        <v>3603850</v>
      </c>
      <c r="D16" s="340" t="s">
        <v>759</v>
      </c>
      <c r="E16" s="340" t="s">
        <v>750</v>
      </c>
      <c r="F16" s="326"/>
      <c r="G16" s="326"/>
      <c r="H16" s="317">
        <v>1</v>
      </c>
      <c r="I16" s="340">
        <v>3652189</v>
      </c>
      <c r="J16" s="340" t="s">
        <v>772</v>
      </c>
      <c r="K16" s="340" t="s">
        <v>254</v>
      </c>
      <c r="N16" s="381">
        <v>1</v>
      </c>
      <c r="O16" s="336">
        <v>3603850</v>
      </c>
      <c r="P16" s="338" t="s">
        <v>759</v>
      </c>
      <c r="Q16" s="338" t="s">
        <v>750</v>
      </c>
      <c r="T16" s="381">
        <v>1</v>
      </c>
      <c r="U16" s="338">
        <v>3652189</v>
      </c>
      <c r="V16" s="338" t="s">
        <v>772</v>
      </c>
      <c r="W16" s="336" t="s">
        <v>254</v>
      </c>
    </row>
    <row r="17" spans="1:23">
      <c r="B17" s="317">
        <v>2</v>
      </c>
      <c r="C17" s="340">
        <v>3604196</v>
      </c>
      <c r="D17" s="340" t="s">
        <v>780</v>
      </c>
      <c r="E17" s="340" t="s">
        <v>750</v>
      </c>
      <c r="F17" s="326"/>
      <c r="G17" s="326"/>
      <c r="H17" s="317">
        <v>2</v>
      </c>
      <c r="I17" s="340">
        <v>3652348</v>
      </c>
      <c r="J17" s="340" t="s">
        <v>779</v>
      </c>
      <c r="K17" s="340" t="s">
        <v>254</v>
      </c>
      <c r="N17" s="381"/>
      <c r="O17" s="324">
        <v>3603665</v>
      </c>
      <c r="P17" s="341" t="s">
        <v>229</v>
      </c>
      <c r="Q17" s="341" t="s">
        <v>254</v>
      </c>
      <c r="T17" s="381"/>
      <c r="U17" s="341">
        <v>3652348</v>
      </c>
      <c r="V17" s="341" t="s">
        <v>779</v>
      </c>
      <c r="W17" s="339" t="s">
        <v>254</v>
      </c>
    </row>
    <row r="18" spans="1:23">
      <c r="B18" s="317">
        <v>3</v>
      </c>
      <c r="C18" s="320">
        <v>3604703</v>
      </c>
      <c r="D18" s="320" t="s">
        <v>845</v>
      </c>
      <c r="E18" s="340" t="s">
        <v>341</v>
      </c>
      <c r="F18" s="326"/>
      <c r="G18" s="326"/>
      <c r="H18" s="317">
        <v>3</v>
      </c>
      <c r="I18" s="320">
        <v>3652177</v>
      </c>
      <c r="J18" s="320" t="s">
        <v>758</v>
      </c>
      <c r="K18" s="320" t="s">
        <v>254</v>
      </c>
      <c r="N18" s="381">
        <v>2</v>
      </c>
      <c r="O18" s="338">
        <v>3604484</v>
      </c>
      <c r="P18" s="344" t="s">
        <v>227</v>
      </c>
      <c r="Q18" s="338" t="s">
        <v>254</v>
      </c>
      <c r="T18" s="381">
        <v>2</v>
      </c>
      <c r="U18" s="338">
        <v>3652177</v>
      </c>
      <c r="V18" s="336" t="s">
        <v>758</v>
      </c>
      <c r="W18" s="338" t="s">
        <v>254</v>
      </c>
    </row>
    <row r="19" spans="1:23">
      <c r="B19" s="317">
        <v>4</v>
      </c>
      <c r="C19" s="340">
        <v>3603665</v>
      </c>
      <c r="D19" s="340" t="s">
        <v>229</v>
      </c>
      <c r="E19" s="340" t="s">
        <v>254</v>
      </c>
      <c r="F19" s="326"/>
      <c r="G19" s="326"/>
      <c r="H19" s="317">
        <v>4</v>
      </c>
      <c r="I19" s="340">
        <v>3652420</v>
      </c>
      <c r="J19" s="340" t="s">
        <v>776</v>
      </c>
      <c r="K19" s="340" t="s">
        <v>254</v>
      </c>
      <c r="N19" s="381"/>
      <c r="O19" s="341">
        <v>3604250</v>
      </c>
      <c r="P19" s="341" t="s">
        <v>766</v>
      </c>
      <c r="Q19" s="341" t="s">
        <v>254</v>
      </c>
      <c r="T19" s="381"/>
      <c r="U19" s="341">
        <v>3652420</v>
      </c>
      <c r="V19" s="339" t="s">
        <v>776</v>
      </c>
      <c r="W19" s="341" t="s">
        <v>254</v>
      </c>
    </row>
    <row r="20" spans="1:23">
      <c r="B20" s="317">
        <v>5</v>
      </c>
      <c r="C20" s="340">
        <v>3604250</v>
      </c>
      <c r="D20" s="340" t="s">
        <v>766</v>
      </c>
      <c r="E20" s="340" t="s">
        <v>254</v>
      </c>
      <c r="F20" s="326"/>
      <c r="G20" s="326"/>
      <c r="H20" s="317">
        <v>5</v>
      </c>
      <c r="I20" s="320">
        <v>3652566</v>
      </c>
      <c r="J20" s="320" t="s">
        <v>849</v>
      </c>
      <c r="K20" s="340" t="s">
        <v>836</v>
      </c>
      <c r="N20" s="381">
        <v>3</v>
      </c>
      <c r="O20" s="338">
        <v>3604606</v>
      </c>
      <c r="P20" s="336" t="s">
        <v>233</v>
      </c>
      <c r="Q20" s="338" t="s">
        <v>254</v>
      </c>
      <c r="T20" s="381">
        <v>3</v>
      </c>
      <c r="U20" s="329">
        <v>3652412</v>
      </c>
      <c r="V20" s="328" t="s">
        <v>852</v>
      </c>
      <c r="W20" s="346" t="s">
        <v>854</v>
      </c>
    </row>
    <row r="21" spans="1:23">
      <c r="B21" s="317">
        <v>6</v>
      </c>
      <c r="C21" s="320">
        <v>3604283</v>
      </c>
      <c r="D21" s="320" t="s">
        <v>846</v>
      </c>
      <c r="E21" s="319" t="s">
        <v>339</v>
      </c>
      <c r="F21" s="326"/>
      <c r="G21" s="326"/>
      <c r="H21" s="317">
        <v>6</v>
      </c>
      <c r="I21" s="320">
        <v>3652268</v>
      </c>
      <c r="J21" s="320" t="s">
        <v>764</v>
      </c>
      <c r="K21" s="320" t="s">
        <v>254</v>
      </c>
      <c r="N21" s="381"/>
      <c r="O21" s="341">
        <v>3603807</v>
      </c>
      <c r="P21" s="345" t="s">
        <v>231</v>
      </c>
      <c r="Q21" s="341" t="s">
        <v>254</v>
      </c>
      <c r="T21" s="381"/>
      <c r="U21" s="330">
        <v>3652396</v>
      </c>
      <c r="V21" s="325" t="s">
        <v>853</v>
      </c>
      <c r="W21" s="341" t="s">
        <v>854</v>
      </c>
    </row>
    <row r="22" spans="1:23">
      <c r="B22" s="317">
        <v>7</v>
      </c>
      <c r="C22" s="321">
        <v>3603807</v>
      </c>
      <c r="D22" s="332" t="s">
        <v>231</v>
      </c>
      <c r="E22" s="321" t="s">
        <v>254</v>
      </c>
      <c r="F22" s="326"/>
      <c r="G22" s="326"/>
      <c r="H22" s="317">
        <v>7</v>
      </c>
      <c r="I22" s="320">
        <v>3652578</v>
      </c>
      <c r="J22" s="320" t="s">
        <v>850</v>
      </c>
      <c r="K22" s="340" t="s">
        <v>836</v>
      </c>
      <c r="N22" s="381">
        <v>4</v>
      </c>
      <c r="O22" s="336">
        <v>3604352</v>
      </c>
      <c r="P22" s="344" t="s">
        <v>847</v>
      </c>
      <c r="Q22" s="336" t="s">
        <v>848</v>
      </c>
      <c r="T22" s="381">
        <v>4</v>
      </c>
      <c r="U22" s="347">
        <v>3652268</v>
      </c>
      <c r="V22" s="336" t="s">
        <v>764</v>
      </c>
      <c r="W22" s="346" t="s">
        <v>254</v>
      </c>
    </row>
    <row r="23" spans="1:23">
      <c r="B23" s="317">
        <v>8</v>
      </c>
      <c r="C23" s="340">
        <v>3604606</v>
      </c>
      <c r="D23" s="340" t="s">
        <v>233</v>
      </c>
      <c r="E23" s="340" t="s">
        <v>254</v>
      </c>
      <c r="H23" s="317">
        <v>8</v>
      </c>
      <c r="I23" s="320">
        <v>3652429</v>
      </c>
      <c r="J23" s="320" t="s">
        <v>851</v>
      </c>
      <c r="K23" s="340" t="s">
        <v>254</v>
      </c>
      <c r="N23" s="381"/>
      <c r="O23" s="339">
        <v>3604403</v>
      </c>
      <c r="P23" s="341" t="s">
        <v>230</v>
      </c>
      <c r="Q23" s="339" t="s">
        <v>254</v>
      </c>
      <c r="T23" s="381"/>
      <c r="U23" s="341">
        <v>3652429</v>
      </c>
      <c r="V23" s="339" t="s">
        <v>851</v>
      </c>
      <c r="W23" s="341" t="s">
        <v>254</v>
      </c>
    </row>
    <row r="24" spans="1:23">
      <c r="B24" s="326"/>
      <c r="C24" s="326"/>
      <c r="D24" s="326"/>
      <c r="E24" s="326"/>
      <c r="H24" s="326"/>
      <c r="I24" s="331"/>
      <c r="J24" s="326"/>
      <c r="K24" s="326"/>
      <c r="N24" s="326"/>
      <c r="O24" s="326"/>
      <c r="P24" s="326"/>
      <c r="Q24" s="326"/>
      <c r="T24" s="326"/>
      <c r="U24" s="326"/>
      <c r="V24" s="326"/>
      <c r="W24" s="326"/>
    </row>
    <row r="25" spans="1:23">
      <c r="B25" s="326"/>
      <c r="C25" s="326"/>
      <c r="D25" s="326"/>
      <c r="E25" s="326"/>
      <c r="H25" s="326"/>
      <c r="I25" s="331"/>
      <c r="J25" s="326"/>
      <c r="K25" s="326"/>
      <c r="N25" s="326"/>
      <c r="O25" s="326"/>
      <c r="P25" s="326"/>
      <c r="Q25" s="326"/>
      <c r="T25" s="326"/>
      <c r="U25" s="326"/>
      <c r="V25" s="326"/>
      <c r="W25" s="326"/>
    </row>
    <row r="27" spans="1:23">
      <c r="A27" s="313" t="s">
        <v>767</v>
      </c>
      <c r="C27" s="313" t="s">
        <v>895</v>
      </c>
      <c r="G27" s="313" t="s">
        <v>768</v>
      </c>
      <c r="I27" s="313" t="s">
        <v>897</v>
      </c>
      <c r="M27" s="313" t="s">
        <v>769</v>
      </c>
      <c r="O27" s="313" t="s">
        <v>896</v>
      </c>
      <c r="S27" s="313" t="s">
        <v>770</v>
      </c>
      <c r="U27" s="313" t="s">
        <v>892</v>
      </c>
    </row>
    <row r="28" spans="1:23">
      <c r="B28" s="320">
        <v>1</v>
      </c>
      <c r="C28" s="340">
        <v>3604172</v>
      </c>
      <c r="D28" s="340" t="s">
        <v>257</v>
      </c>
      <c r="E28" s="340" t="s">
        <v>254</v>
      </c>
      <c r="H28" s="320">
        <v>1</v>
      </c>
      <c r="I28" s="340">
        <v>3652329</v>
      </c>
      <c r="J28" s="340" t="s">
        <v>858</v>
      </c>
      <c r="K28" s="340" t="s">
        <v>750</v>
      </c>
      <c r="N28" s="382">
        <v>1</v>
      </c>
      <c r="O28" s="321">
        <v>3604172</v>
      </c>
      <c r="P28" s="327" t="s">
        <v>771</v>
      </c>
      <c r="Q28" s="321" t="s">
        <v>254</v>
      </c>
      <c r="T28" s="382">
        <v>1</v>
      </c>
      <c r="U28" s="338">
        <v>3652394</v>
      </c>
      <c r="V28" s="338" t="s">
        <v>778</v>
      </c>
      <c r="W28" s="338" t="s">
        <v>254</v>
      </c>
    </row>
    <row r="29" spans="1:23">
      <c r="B29" s="320">
        <v>2</v>
      </c>
      <c r="C29" s="333">
        <v>3604297</v>
      </c>
      <c r="D29" s="340" t="s">
        <v>777</v>
      </c>
      <c r="E29" s="340" t="s">
        <v>757</v>
      </c>
      <c r="H29" s="320">
        <v>2</v>
      </c>
      <c r="I29" s="340">
        <v>3652394</v>
      </c>
      <c r="J29" s="340" t="s">
        <v>778</v>
      </c>
      <c r="K29" s="320" t="s">
        <v>254</v>
      </c>
      <c r="N29" s="383"/>
      <c r="O29" s="324">
        <v>3604183</v>
      </c>
      <c r="P29" s="326" t="s">
        <v>774</v>
      </c>
      <c r="Q29" s="324" t="s">
        <v>775</v>
      </c>
      <c r="T29" s="383"/>
      <c r="U29" s="341">
        <v>3652430</v>
      </c>
      <c r="V29" s="341" t="s">
        <v>787</v>
      </c>
      <c r="W29" s="341" t="s">
        <v>254</v>
      </c>
    </row>
    <row r="30" spans="1:23">
      <c r="B30" s="320">
        <v>3</v>
      </c>
      <c r="C30" s="340">
        <v>3604082</v>
      </c>
      <c r="D30" s="340" t="s">
        <v>773</v>
      </c>
      <c r="E30" s="340" t="s">
        <v>750</v>
      </c>
      <c r="H30" s="320">
        <v>3</v>
      </c>
      <c r="I30" s="340">
        <v>3652430</v>
      </c>
      <c r="J30" s="340" t="s">
        <v>787</v>
      </c>
      <c r="K30" s="340" t="s">
        <v>254</v>
      </c>
      <c r="N30" s="382">
        <v>2</v>
      </c>
      <c r="O30" s="336">
        <v>3604082</v>
      </c>
      <c r="P30" s="336" t="s">
        <v>773</v>
      </c>
      <c r="Q30" s="336" t="s">
        <v>750</v>
      </c>
      <c r="T30" s="382">
        <v>2</v>
      </c>
      <c r="U30" s="338">
        <v>3652579</v>
      </c>
      <c r="V30" s="350" t="s">
        <v>861</v>
      </c>
      <c r="W30" s="336" t="s">
        <v>836</v>
      </c>
    </row>
    <row r="31" spans="1:23">
      <c r="B31" s="320">
        <v>4</v>
      </c>
      <c r="C31" s="340">
        <v>3604006</v>
      </c>
      <c r="D31" s="340" t="s">
        <v>781</v>
      </c>
      <c r="E31" s="351" t="s">
        <v>757</v>
      </c>
      <c r="H31" s="320">
        <v>4</v>
      </c>
      <c r="I31" s="340">
        <v>3652473</v>
      </c>
      <c r="J31" s="340" t="s">
        <v>789</v>
      </c>
      <c r="K31" s="340" t="s">
        <v>836</v>
      </c>
      <c r="N31" s="383"/>
      <c r="O31" s="339">
        <v>3604552</v>
      </c>
      <c r="P31" s="339" t="s">
        <v>855</v>
      </c>
      <c r="Q31" s="339" t="s">
        <v>750</v>
      </c>
      <c r="T31" s="383"/>
      <c r="U31" s="341">
        <v>3652473</v>
      </c>
      <c r="V31" s="339" t="s">
        <v>789</v>
      </c>
      <c r="W31" s="339" t="s">
        <v>836</v>
      </c>
    </row>
    <row r="32" spans="1:23">
      <c r="B32" s="320">
        <v>5</v>
      </c>
      <c r="C32" s="340">
        <v>3604552</v>
      </c>
      <c r="D32" s="340" t="s">
        <v>855</v>
      </c>
      <c r="E32" s="340" t="s">
        <v>750</v>
      </c>
      <c r="H32" s="320">
        <v>5</v>
      </c>
      <c r="I32" s="333">
        <v>3652455</v>
      </c>
      <c r="J32" s="340" t="s">
        <v>788</v>
      </c>
      <c r="K32" s="340" t="s">
        <v>836</v>
      </c>
      <c r="N32" s="382">
        <v>3</v>
      </c>
      <c r="O32" s="321">
        <v>3604006</v>
      </c>
      <c r="P32" s="327" t="s">
        <v>781</v>
      </c>
      <c r="Q32" s="336" t="s">
        <v>757</v>
      </c>
      <c r="T32" s="382">
        <v>3</v>
      </c>
      <c r="U32" s="349">
        <v>3652455</v>
      </c>
      <c r="V32" s="338" t="s">
        <v>788</v>
      </c>
      <c r="W32" s="338" t="s">
        <v>836</v>
      </c>
    </row>
    <row r="33" spans="1:23">
      <c r="B33" s="320">
        <v>6</v>
      </c>
      <c r="C33" s="340">
        <v>3604342</v>
      </c>
      <c r="D33" s="340" t="s">
        <v>255</v>
      </c>
      <c r="E33" s="340" t="s">
        <v>254</v>
      </c>
      <c r="H33" s="320">
        <v>6</v>
      </c>
      <c r="I33" s="320">
        <v>3652475</v>
      </c>
      <c r="J33" s="320" t="s">
        <v>859</v>
      </c>
      <c r="K33" s="320" t="s">
        <v>848</v>
      </c>
      <c r="N33" s="383"/>
      <c r="O33" s="324">
        <v>3604297</v>
      </c>
      <c r="P33" s="326" t="s">
        <v>782</v>
      </c>
      <c r="Q33" s="335" t="s">
        <v>757</v>
      </c>
      <c r="T33" s="383"/>
      <c r="U33" s="341">
        <v>3652581</v>
      </c>
      <c r="V33" s="348" t="s">
        <v>862</v>
      </c>
      <c r="W33" s="341" t="s">
        <v>836</v>
      </c>
    </row>
    <row r="34" spans="1:23">
      <c r="B34" s="320">
        <v>7</v>
      </c>
      <c r="C34" s="340">
        <v>3604208</v>
      </c>
      <c r="D34" s="340" t="s">
        <v>856</v>
      </c>
      <c r="E34" s="340" t="s">
        <v>254</v>
      </c>
      <c r="H34" s="320">
        <v>7</v>
      </c>
      <c r="I34" s="320">
        <v>3652458</v>
      </c>
      <c r="J34" s="320" t="s">
        <v>860</v>
      </c>
      <c r="K34" s="340" t="s">
        <v>775</v>
      </c>
      <c r="N34" s="382">
        <v>4</v>
      </c>
      <c r="O34" s="321">
        <v>3604541</v>
      </c>
      <c r="P34" s="327" t="s">
        <v>857</v>
      </c>
      <c r="Q34" s="321" t="s">
        <v>757</v>
      </c>
      <c r="T34" s="382">
        <v>4</v>
      </c>
      <c r="U34" s="338">
        <v>3652458</v>
      </c>
      <c r="V34" s="336" t="s">
        <v>860</v>
      </c>
      <c r="W34" s="336" t="s">
        <v>775</v>
      </c>
    </row>
    <row r="35" spans="1:23">
      <c r="B35" s="320">
        <v>8</v>
      </c>
      <c r="C35" s="340">
        <v>3604183</v>
      </c>
      <c r="D35" s="340" t="s">
        <v>774</v>
      </c>
      <c r="E35" s="340" t="s">
        <v>775</v>
      </c>
      <c r="H35" s="320">
        <v>8</v>
      </c>
      <c r="I35" s="333">
        <v>3652498</v>
      </c>
      <c r="J35" s="340" t="s">
        <v>791</v>
      </c>
      <c r="K35" s="340" t="s">
        <v>254</v>
      </c>
      <c r="N35" s="383"/>
      <c r="O35" s="334">
        <v>3604405</v>
      </c>
      <c r="P35" s="322" t="s">
        <v>790</v>
      </c>
      <c r="Q35" s="339" t="s">
        <v>254</v>
      </c>
      <c r="T35" s="383"/>
      <c r="U35" s="341">
        <v>3652438</v>
      </c>
      <c r="V35" s="322" t="s">
        <v>863</v>
      </c>
      <c r="W35" s="339" t="s">
        <v>775</v>
      </c>
    </row>
    <row r="36" spans="1:23">
      <c r="B36" s="323"/>
      <c r="C36" s="326"/>
      <c r="D36" s="326"/>
      <c r="E36" s="326"/>
      <c r="H36" s="323"/>
      <c r="I36" s="326"/>
      <c r="J36" s="326"/>
      <c r="K36" s="326"/>
      <c r="N36" s="326"/>
      <c r="O36" s="326"/>
      <c r="P36" s="326"/>
      <c r="Q36" s="326"/>
      <c r="T36" s="326"/>
      <c r="U36" s="326"/>
      <c r="V36" s="326"/>
      <c r="W36" s="326"/>
    </row>
    <row r="37" spans="1:23">
      <c r="B37" s="323"/>
      <c r="C37" s="326"/>
      <c r="D37" s="326"/>
      <c r="E37" s="326"/>
      <c r="H37" s="323"/>
      <c r="I37" s="326"/>
      <c r="J37" s="326"/>
      <c r="K37" s="326"/>
      <c r="N37" s="326"/>
      <c r="O37" s="326"/>
      <c r="P37" s="326"/>
      <c r="Q37" s="326"/>
      <c r="T37" s="326"/>
      <c r="U37" s="326"/>
      <c r="V37" s="326"/>
      <c r="W37" s="326"/>
    </row>
    <row r="39" spans="1:23">
      <c r="A39" s="313" t="s">
        <v>783</v>
      </c>
      <c r="C39" s="313" t="s">
        <v>898</v>
      </c>
      <c r="G39" s="313" t="s">
        <v>784</v>
      </c>
      <c r="I39" s="313" t="s">
        <v>892</v>
      </c>
      <c r="M39" s="313" t="s">
        <v>785</v>
      </c>
      <c r="O39" s="313" t="s">
        <v>890</v>
      </c>
      <c r="S39" s="313" t="s">
        <v>786</v>
      </c>
      <c r="U39" s="313" t="s">
        <v>747</v>
      </c>
    </row>
    <row r="40" spans="1:23">
      <c r="B40" s="320">
        <v>1</v>
      </c>
      <c r="C40" s="320">
        <v>3604275</v>
      </c>
      <c r="D40" s="320" t="s">
        <v>864</v>
      </c>
      <c r="E40" s="320" t="s">
        <v>865</v>
      </c>
      <c r="H40" s="320">
        <v>1</v>
      </c>
      <c r="I40" s="320">
        <v>3652585</v>
      </c>
      <c r="J40" s="320" t="s">
        <v>877</v>
      </c>
      <c r="K40" s="340" t="s">
        <v>836</v>
      </c>
      <c r="N40" s="381">
        <v>1</v>
      </c>
      <c r="O40" s="340">
        <v>3604469</v>
      </c>
      <c r="P40" s="340" t="s">
        <v>794</v>
      </c>
      <c r="Q40" s="340" t="s">
        <v>757</v>
      </c>
      <c r="T40" s="381">
        <v>1</v>
      </c>
      <c r="U40" s="340">
        <v>3652585</v>
      </c>
      <c r="V40" s="340" t="s">
        <v>877</v>
      </c>
      <c r="W40" s="340" t="s">
        <v>836</v>
      </c>
    </row>
    <row r="41" spans="1:23">
      <c r="B41" s="320">
        <v>2</v>
      </c>
      <c r="C41" s="340">
        <v>3604469</v>
      </c>
      <c r="D41" s="340" t="s">
        <v>794</v>
      </c>
      <c r="E41" s="340" t="s">
        <v>757</v>
      </c>
      <c r="H41" s="320">
        <v>2</v>
      </c>
      <c r="I41" s="333">
        <v>3652519</v>
      </c>
      <c r="J41" s="340" t="s">
        <v>793</v>
      </c>
      <c r="K41" s="340" t="s">
        <v>254</v>
      </c>
      <c r="N41" s="381"/>
      <c r="O41" s="340">
        <v>3604658</v>
      </c>
      <c r="P41" s="340" t="s">
        <v>866</v>
      </c>
      <c r="Q41" s="340" t="s">
        <v>757</v>
      </c>
      <c r="T41" s="381"/>
      <c r="U41" s="333">
        <v>3652544</v>
      </c>
      <c r="V41" s="340" t="s">
        <v>880</v>
      </c>
      <c r="W41" s="340" t="s">
        <v>836</v>
      </c>
    </row>
    <row r="42" spans="1:23">
      <c r="B42" s="320">
        <v>3</v>
      </c>
      <c r="C42" s="320">
        <v>3604658</v>
      </c>
      <c r="D42" s="320" t="s">
        <v>866</v>
      </c>
      <c r="E42" s="340" t="s">
        <v>757</v>
      </c>
      <c r="H42" s="320">
        <v>3</v>
      </c>
      <c r="I42" s="340">
        <v>3652452</v>
      </c>
      <c r="J42" s="340" t="s">
        <v>792</v>
      </c>
      <c r="K42" s="340" t="s">
        <v>511</v>
      </c>
      <c r="N42" s="381">
        <v>2</v>
      </c>
      <c r="O42" s="333">
        <v>3604573</v>
      </c>
      <c r="P42" s="340" t="s">
        <v>867</v>
      </c>
      <c r="Q42" s="340" t="s">
        <v>254</v>
      </c>
      <c r="T42" s="381">
        <v>2</v>
      </c>
      <c r="U42" s="333">
        <v>3652519</v>
      </c>
      <c r="V42" s="340" t="s">
        <v>793</v>
      </c>
      <c r="W42" s="340" t="s">
        <v>254</v>
      </c>
    </row>
    <row r="43" spans="1:23">
      <c r="B43" s="320">
        <v>4</v>
      </c>
      <c r="C43" s="333">
        <v>3604573</v>
      </c>
      <c r="D43" s="320" t="s">
        <v>867</v>
      </c>
      <c r="E43" s="320" t="s">
        <v>254</v>
      </c>
      <c r="H43" s="320">
        <v>4</v>
      </c>
      <c r="I43" s="333">
        <v>3652534</v>
      </c>
      <c r="J43" s="320" t="s">
        <v>878</v>
      </c>
      <c r="K43" s="340" t="s">
        <v>836</v>
      </c>
      <c r="N43" s="381"/>
      <c r="O43" s="333">
        <v>3604492</v>
      </c>
      <c r="P43" s="340" t="s">
        <v>868</v>
      </c>
      <c r="Q43" s="340" t="s">
        <v>254</v>
      </c>
      <c r="T43" s="381"/>
      <c r="U43" s="340">
        <v>3652452</v>
      </c>
      <c r="V43" s="340" t="s">
        <v>792</v>
      </c>
      <c r="W43" s="340" t="s">
        <v>511</v>
      </c>
    </row>
    <row r="44" spans="1:23">
      <c r="B44" s="320">
        <v>5</v>
      </c>
      <c r="C44" s="333">
        <v>3604492</v>
      </c>
      <c r="D44" s="320" t="s">
        <v>868</v>
      </c>
      <c r="E44" s="340" t="s">
        <v>254</v>
      </c>
      <c r="H44" s="320">
        <v>5</v>
      </c>
      <c r="I44" s="333">
        <v>3652553</v>
      </c>
      <c r="J44" s="320" t="s">
        <v>879</v>
      </c>
      <c r="K44" s="320" t="s">
        <v>254</v>
      </c>
      <c r="N44" s="381">
        <v>3</v>
      </c>
      <c r="O44" s="333">
        <v>3604668</v>
      </c>
      <c r="P44" s="340" t="s">
        <v>873</v>
      </c>
      <c r="Q44" s="340" t="s">
        <v>254</v>
      </c>
      <c r="T44" s="381">
        <v>3</v>
      </c>
      <c r="U44" s="333">
        <v>3652534</v>
      </c>
      <c r="V44" s="340" t="s">
        <v>878</v>
      </c>
      <c r="W44" s="340" t="s">
        <v>836</v>
      </c>
    </row>
    <row r="45" spans="1:23">
      <c r="B45" s="320">
        <v>6</v>
      </c>
      <c r="C45" s="320">
        <v>3604619</v>
      </c>
      <c r="D45" s="320" t="s">
        <v>869</v>
      </c>
      <c r="E45" s="340" t="s">
        <v>750</v>
      </c>
      <c r="H45" s="320">
        <v>6</v>
      </c>
      <c r="I45" s="333">
        <v>3652544</v>
      </c>
      <c r="J45" s="320" t="s">
        <v>880</v>
      </c>
      <c r="K45" s="340" t="s">
        <v>836</v>
      </c>
      <c r="N45" s="381"/>
      <c r="O45" s="333">
        <v>3604754</v>
      </c>
      <c r="P45" s="340" t="s">
        <v>874</v>
      </c>
      <c r="Q45" s="340" t="s">
        <v>254</v>
      </c>
      <c r="T45" s="381"/>
      <c r="U45" s="340">
        <v>3652545</v>
      </c>
      <c r="V45" s="340" t="s">
        <v>884</v>
      </c>
      <c r="W45" s="340" t="s">
        <v>836</v>
      </c>
    </row>
    <row r="46" spans="1:23">
      <c r="B46" s="320">
        <v>7</v>
      </c>
      <c r="C46" s="320">
        <v>3604706</v>
      </c>
      <c r="D46" s="320" t="s">
        <v>870</v>
      </c>
      <c r="E46" s="320" t="s">
        <v>871</v>
      </c>
      <c r="H46" s="320">
        <v>7</v>
      </c>
      <c r="I46" s="320">
        <v>3652547</v>
      </c>
      <c r="J46" s="320" t="s">
        <v>881</v>
      </c>
      <c r="K46" s="320" t="s">
        <v>882</v>
      </c>
      <c r="N46" s="381">
        <v>4</v>
      </c>
      <c r="O46" s="340">
        <v>3604655</v>
      </c>
      <c r="P46" s="340" t="s">
        <v>875</v>
      </c>
      <c r="Q46" s="340" t="s">
        <v>775</v>
      </c>
      <c r="T46" s="381">
        <v>4</v>
      </c>
      <c r="U46" s="340">
        <v>3652547</v>
      </c>
      <c r="V46" s="340" t="s">
        <v>881</v>
      </c>
      <c r="W46" s="340" t="s">
        <v>882</v>
      </c>
    </row>
    <row r="47" spans="1:23">
      <c r="B47" s="320">
        <v>8</v>
      </c>
      <c r="C47" s="333">
        <v>3604569</v>
      </c>
      <c r="D47" s="320" t="s">
        <v>872</v>
      </c>
      <c r="E47" s="340" t="s">
        <v>504</v>
      </c>
      <c r="H47" s="320">
        <v>8</v>
      </c>
      <c r="I47" s="320">
        <v>3652569</v>
      </c>
      <c r="J47" s="320" t="s">
        <v>883</v>
      </c>
      <c r="K47" s="340" t="s">
        <v>254</v>
      </c>
      <c r="N47" s="381"/>
      <c r="O47" s="340">
        <v>3604698</v>
      </c>
      <c r="P47" s="340" t="s">
        <v>876</v>
      </c>
      <c r="Q47" s="340" t="s">
        <v>511</v>
      </c>
      <c r="T47" s="381"/>
      <c r="U47" s="340">
        <v>3652548</v>
      </c>
      <c r="V47" s="340" t="s">
        <v>885</v>
      </c>
      <c r="W47" s="340" t="s">
        <v>886</v>
      </c>
    </row>
    <row r="59" spans="3:3">
      <c r="C59" s="326"/>
    </row>
    <row r="60" spans="3:3">
      <c r="C60" s="326"/>
    </row>
    <row r="61" spans="3:3">
      <c r="C61" s="326"/>
    </row>
    <row r="62" spans="3:3">
      <c r="C62" s="326"/>
    </row>
    <row r="63" spans="3:3">
      <c r="C63" s="326"/>
    </row>
    <row r="64" spans="3:3">
      <c r="C64" s="326"/>
    </row>
    <row r="65" spans="3:3">
      <c r="C65" s="326"/>
    </row>
    <row r="66" spans="3:3">
      <c r="C66" s="326"/>
    </row>
    <row r="67" spans="3:3">
      <c r="C67" s="326"/>
    </row>
    <row r="68" spans="3:3">
      <c r="C68" s="323"/>
    </row>
  </sheetData>
  <mergeCells count="33">
    <mergeCell ref="N4:N5"/>
    <mergeCell ref="T4:T5"/>
    <mergeCell ref="N6:N7"/>
    <mergeCell ref="T6:T7"/>
    <mergeCell ref="N8:N9"/>
    <mergeCell ref="T8:T9"/>
    <mergeCell ref="N10:N11"/>
    <mergeCell ref="T10:T11"/>
    <mergeCell ref="N16:N17"/>
    <mergeCell ref="T16:T17"/>
    <mergeCell ref="N18:N19"/>
    <mergeCell ref="T18:T19"/>
    <mergeCell ref="T20:T21"/>
    <mergeCell ref="N22:N23"/>
    <mergeCell ref="T22:T23"/>
    <mergeCell ref="N28:N29"/>
    <mergeCell ref="T28:T29"/>
    <mergeCell ref="A1:C1"/>
    <mergeCell ref="N46:N47"/>
    <mergeCell ref="T46:T47"/>
    <mergeCell ref="N40:N41"/>
    <mergeCell ref="T40:T41"/>
    <mergeCell ref="N42:N43"/>
    <mergeCell ref="T42:T43"/>
    <mergeCell ref="N44:N45"/>
    <mergeCell ref="T44:T45"/>
    <mergeCell ref="N30:N31"/>
    <mergeCell ref="T30:T31"/>
    <mergeCell ref="N32:N33"/>
    <mergeCell ref="T32:T33"/>
    <mergeCell ref="N34:N35"/>
    <mergeCell ref="T34:T35"/>
    <mergeCell ref="N20:N21"/>
  </mergeCells>
  <phoneticPr fontId="1"/>
  <pageMargins left="0.69930555555555551" right="0.69930555555555551" top="0.75" bottom="0.75" header="0.3" footer="0.3"/>
  <pageSetup paperSize="9" scale="94" firstPageNumber="4294963191" orientation="portrait" horizontalDpi="1200" verticalDpi="120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88"/>
  <sheetViews>
    <sheetView zoomScaleNormal="100" workbookViewId="0">
      <selection activeCell="A3" sqref="A3:E3"/>
    </sheetView>
  </sheetViews>
  <sheetFormatPr defaultRowHeight="13.5"/>
  <cols>
    <col min="2" max="2" width="9.75" bestFit="1" customWidth="1"/>
    <col min="3" max="3" width="11.625" customWidth="1"/>
    <col min="4" max="4" width="5.625" customWidth="1"/>
    <col min="5" max="5" width="15.625" customWidth="1"/>
    <col min="13" max="13" width="10.5" bestFit="1" customWidth="1"/>
    <col min="14" max="14" width="11.875" customWidth="1"/>
    <col min="15" max="15" width="5.75" customWidth="1"/>
    <col min="16" max="16" width="13.125" customWidth="1"/>
  </cols>
  <sheetData>
    <row r="1" spans="1:21" ht="14.25">
      <c r="A1" s="84" t="s">
        <v>444</v>
      </c>
      <c r="B1" s="89"/>
      <c r="C1" s="126"/>
      <c r="D1" s="87"/>
      <c r="E1" s="126"/>
      <c r="F1" s="87"/>
      <c r="G1" s="87"/>
      <c r="H1" s="87"/>
      <c r="I1" s="87"/>
      <c r="J1" s="87"/>
      <c r="K1" s="87"/>
      <c r="L1" s="89"/>
      <c r="M1" s="89"/>
      <c r="N1" s="126"/>
      <c r="O1" s="87"/>
      <c r="P1" s="126"/>
      <c r="Q1" s="87"/>
      <c r="R1" s="87"/>
      <c r="S1" s="87"/>
      <c r="T1" s="87"/>
      <c r="U1" s="87"/>
    </row>
    <row r="2" spans="1:21" ht="14.25">
      <c r="A2" s="84" t="s">
        <v>445</v>
      </c>
      <c r="B2" s="89"/>
      <c r="C2" s="126"/>
      <c r="D2" s="87"/>
      <c r="E2" s="126"/>
      <c r="F2" s="87"/>
      <c r="G2" s="87"/>
      <c r="H2" s="87"/>
      <c r="I2" s="87"/>
      <c r="J2" s="87"/>
      <c r="K2" s="87"/>
      <c r="L2" s="89"/>
      <c r="M2" s="89"/>
      <c r="N2" s="126"/>
      <c r="O2" s="87"/>
      <c r="P2" s="126"/>
      <c r="Q2" s="87"/>
      <c r="R2" s="87"/>
      <c r="S2" s="87"/>
      <c r="T2" s="87"/>
      <c r="U2" s="87"/>
    </row>
    <row r="3" spans="1:21">
      <c r="A3" s="386"/>
      <c r="B3" s="386"/>
      <c r="C3" s="386"/>
      <c r="D3" s="386"/>
      <c r="E3" s="386"/>
      <c r="F3" s="126"/>
      <c r="G3" s="128">
        <v>1</v>
      </c>
      <c r="H3" s="91" t="s">
        <v>446</v>
      </c>
      <c r="I3" s="92" t="s">
        <v>447</v>
      </c>
      <c r="J3" s="92" t="s">
        <v>448</v>
      </c>
      <c r="K3" s="87"/>
      <c r="L3" s="386"/>
      <c r="M3" s="386"/>
      <c r="N3" s="386"/>
      <c r="O3" s="386"/>
      <c r="P3" s="386"/>
      <c r="Q3" s="126"/>
      <c r="R3" s="128">
        <v>1</v>
      </c>
      <c r="S3" s="91" t="s">
        <v>449</v>
      </c>
      <c r="T3" s="92" t="s">
        <v>447</v>
      </c>
      <c r="U3" s="92" t="s">
        <v>450</v>
      </c>
    </row>
    <row r="4" spans="1:21">
      <c r="A4" s="89"/>
      <c r="B4" s="89"/>
      <c r="C4" s="126"/>
      <c r="D4" s="126"/>
      <c r="E4" s="126"/>
      <c r="F4" s="126"/>
      <c r="G4" s="90"/>
      <c r="H4" s="91"/>
      <c r="I4" s="91"/>
      <c r="J4" s="91"/>
      <c r="K4" s="91"/>
      <c r="L4" s="89"/>
      <c r="M4" s="89"/>
      <c r="N4" s="126"/>
      <c r="O4" s="126"/>
      <c r="P4" s="126"/>
      <c r="Q4" s="126"/>
      <c r="R4" s="90"/>
      <c r="S4" s="91"/>
      <c r="T4" s="91"/>
      <c r="U4" s="91"/>
    </row>
    <row r="5" spans="1:21">
      <c r="A5" s="384">
        <v>1</v>
      </c>
      <c r="B5" s="384">
        <f>VLOOKUP(A5,'18BS'!$B$24:$E$103,2,0)</f>
        <v>3603984</v>
      </c>
      <c r="C5" s="384" t="str">
        <f>VLOOKUP(A5,'18BS'!$B$24:$E$103,3,0)</f>
        <v>福井　智也</v>
      </c>
      <c r="D5" s="385" t="s">
        <v>422</v>
      </c>
      <c r="E5" s="384" t="str">
        <f>VLOOKUP(A5,'18BS'!$B$24:$E$103,4,0)</f>
        <v>エースTA</v>
      </c>
      <c r="F5" s="385" t="s">
        <v>423</v>
      </c>
      <c r="G5" s="93"/>
      <c r="H5" s="87"/>
      <c r="I5" s="87"/>
      <c r="J5" s="87"/>
      <c r="K5" s="87"/>
      <c r="L5" s="384">
        <v>41</v>
      </c>
      <c r="M5" s="384">
        <f>VLOOKUP(L5,'18BS'!$B$24:$E$103,2,0)</f>
        <v>3603977</v>
      </c>
      <c r="N5" s="384" t="str">
        <f>VLOOKUP(L5,'18BS'!$B$24:$E$103,3,0)</f>
        <v>鬼澤　諒介</v>
      </c>
      <c r="O5" s="385" t="s">
        <v>422</v>
      </c>
      <c r="P5" s="384" t="str">
        <f>VLOOKUP(L5,'18BS'!$B$24:$E$103,4,0)</f>
        <v>江戸取高</v>
      </c>
      <c r="Q5" s="385" t="s">
        <v>423</v>
      </c>
      <c r="R5" s="93"/>
      <c r="S5" s="87"/>
      <c r="T5" s="87"/>
      <c r="U5" s="87"/>
    </row>
    <row r="6" spans="1:21">
      <c r="A6" s="384"/>
      <c r="B6" s="384"/>
      <c r="C6" s="384"/>
      <c r="D6" s="385"/>
      <c r="E6" s="384"/>
      <c r="F6" s="385"/>
      <c r="G6" s="94"/>
      <c r="H6" s="95"/>
      <c r="I6" s="87"/>
      <c r="J6" s="87"/>
      <c r="K6" s="87"/>
      <c r="L6" s="384"/>
      <c r="M6" s="384"/>
      <c r="N6" s="384"/>
      <c r="O6" s="385"/>
      <c r="P6" s="384"/>
      <c r="Q6" s="385"/>
      <c r="R6" s="94"/>
      <c r="S6" s="95"/>
      <c r="T6" s="87"/>
      <c r="U6" s="87"/>
    </row>
    <row r="7" spans="1:21">
      <c r="A7" s="384">
        <v>2</v>
      </c>
      <c r="B7" s="384"/>
      <c r="C7" s="384" t="s">
        <v>530</v>
      </c>
      <c r="D7" s="387"/>
      <c r="E7" s="387"/>
      <c r="F7" s="387"/>
      <c r="G7" s="96"/>
      <c r="H7" s="94"/>
      <c r="I7" s="87"/>
      <c r="J7" s="87"/>
      <c r="K7" s="87"/>
      <c r="L7" s="384">
        <v>42</v>
      </c>
      <c r="M7" s="384"/>
      <c r="N7" s="384" t="s">
        <v>530</v>
      </c>
      <c r="O7" s="387"/>
      <c r="P7" s="387"/>
      <c r="Q7" s="387"/>
      <c r="R7" s="96"/>
      <c r="S7" s="94"/>
      <c r="T7" s="87"/>
      <c r="U7" s="87"/>
    </row>
    <row r="8" spans="1:21">
      <c r="A8" s="384"/>
      <c r="B8" s="384"/>
      <c r="C8" s="384"/>
      <c r="D8" s="387"/>
      <c r="E8" s="387"/>
      <c r="F8" s="387"/>
      <c r="G8" s="87"/>
      <c r="H8" s="97"/>
      <c r="I8" s="95"/>
      <c r="J8" s="87"/>
      <c r="K8" s="87"/>
      <c r="L8" s="384"/>
      <c r="M8" s="384"/>
      <c r="N8" s="384"/>
      <c r="O8" s="387"/>
      <c r="P8" s="387"/>
      <c r="Q8" s="387"/>
      <c r="R8" s="87"/>
      <c r="S8" s="97"/>
      <c r="T8" s="95"/>
      <c r="U8" s="87"/>
    </row>
    <row r="9" spans="1:21">
      <c r="A9" s="384">
        <v>3</v>
      </c>
      <c r="B9" s="384">
        <f>VLOOKUP(A9,'18BS'!$B$24:$E$103,2,0)</f>
        <v>3604010</v>
      </c>
      <c r="C9" s="384" t="str">
        <f>VLOOKUP(A9,'18BS'!$B$24:$E$103,3,0)</f>
        <v>佐見　侑亮</v>
      </c>
      <c r="D9" s="385" t="s">
        <v>422</v>
      </c>
      <c r="E9" s="384" t="str">
        <f>VLOOKUP(A9,'18BS'!$B$24:$E$103,4,0)</f>
        <v>守谷ＴＣ</v>
      </c>
      <c r="F9" s="385" t="s">
        <v>423</v>
      </c>
      <c r="G9" s="93"/>
      <c r="H9" s="97"/>
      <c r="I9" s="94"/>
      <c r="J9" s="87"/>
      <c r="K9" s="87"/>
      <c r="L9" s="384">
        <v>43</v>
      </c>
      <c r="M9" s="384"/>
      <c r="N9" s="384" t="s">
        <v>530</v>
      </c>
      <c r="O9" s="387"/>
      <c r="P9" s="387"/>
      <c r="Q9" s="387"/>
      <c r="R9" s="93"/>
      <c r="S9" s="97"/>
      <c r="T9" s="94"/>
      <c r="U9" s="87"/>
    </row>
    <row r="10" spans="1:21">
      <c r="A10" s="384"/>
      <c r="B10" s="384"/>
      <c r="C10" s="384"/>
      <c r="D10" s="385"/>
      <c r="E10" s="384"/>
      <c r="F10" s="385"/>
      <c r="G10" s="94"/>
      <c r="H10" s="98"/>
      <c r="I10" s="97"/>
      <c r="J10" s="87"/>
      <c r="K10" s="87"/>
      <c r="L10" s="384"/>
      <c r="M10" s="384"/>
      <c r="N10" s="384"/>
      <c r="O10" s="387"/>
      <c r="P10" s="387"/>
      <c r="Q10" s="387"/>
      <c r="R10" s="94"/>
      <c r="S10" s="98"/>
      <c r="T10" s="97"/>
      <c r="U10" s="87"/>
    </row>
    <row r="11" spans="1:21">
      <c r="A11" s="384">
        <v>4</v>
      </c>
      <c r="B11" s="384">
        <f>VLOOKUP(A11,'18BS'!$B$24:$E$103,2,0)</f>
        <v>3604784</v>
      </c>
      <c r="C11" s="384" t="str">
        <f>VLOOKUP(A11,'18BS'!$B$24:$E$103,3,0)</f>
        <v>長谷川　悠紀</v>
      </c>
      <c r="D11" s="385" t="s">
        <v>422</v>
      </c>
      <c r="E11" s="384" t="str">
        <f>VLOOKUP(A11,'18BS'!$B$24:$E$103,4,0)</f>
        <v>マス・ガイアＴＣ</v>
      </c>
      <c r="F11" s="385" t="s">
        <v>423</v>
      </c>
      <c r="G11" s="96"/>
      <c r="H11" s="87"/>
      <c r="I11" s="388" t="s">
        <v>451</v>
      </c>
      <c r="J11" s="87"/>
      <c r="K11" s="87"/>
      <c r="L11" s="384">
        <v>44</v>
      </c>
      <c r="M11" s="384">
        <f>VLOOKUP(L11,'18BS'!$B$24:$E$103,2,0)</f>
        <v>3604560</v>
      </c>
      <c r="N11" s="384" t="str">
        <f>VLOOKUP(L11,'18BS'!$B$24:$E$103,3,0)</f>
        <v>横山　聖人</v>
      </c>
      <c r="O11" s="385" t="s">
        <v>422</v>
      </c>
      <c r="P11" s="384" t="str">
        <f>VLOOKUP(L11,'18BS'!$B$24:$E$103,4,0)</f>
        <v>マス・ガイアＴＣ</v>
      </c>
      <c r="Q11" s="385" t="s">
        <v>423</v>
      </c>
      <c r="R11" s="96"/>
      <c r="S11" s="87"/>
      <c r="T11" s="388" t="s">
        <v>452</v>
      </c>
      <c r="U11" s="87"/>
    </row>
    <row r="12" spans="1:21">
      <c r="A12" s="384"/>
      <c r="B12" s="384"/>
      <c r="C12" s="384"/>
      <c r="D12" s="385"/>
      <c r="E12" s="384"/>
      <c r="F12" s="385"/>
      <c r="G12" s="87"/>
      <c r="H12" s="87"/>
      <c r="I12" s="388"/>
      <c r="J12" s="95"/>
      <c r="K12" s="87"/>
      <c r="L12" s="384"/>
      <c r="M12" s="384"/>
      <c r="N12" s="384"/>
      <c r="O12" s="385"/>
      <c r="P12" s="384"/>
      <c r="Q12" s="385"/>
      <c r="R12" s="87"/>
      <c r="S12" s="87"/>
      <c r="T12" s="388"/>
      <c r="U12" s="95"/>
    </row>
    <row r="13" spans="1:21">
      <c r="A13" s="384">
        <v>5</v>
      </c>
      <c r="B13" s="384">
        <f>VLOOKUP(A13,'18BS'!$B$24:$E$103,2,0)</f>
        <v>3604678</v>
      </c>
      <c r="C13" s="384" t="str">
        <f>VLOOKUP(A13,'18BS'!$B$24:$E$103,3,0)</f>
        <v>角田　時生</v>
      </c>
      <c r="D13" s="385" t="s">
        <v>422</v>
      </c>
      <c r="E13" s="384" t="str">
        <f>VLOOKUP(A13,'18BS'!$B$24:$E$103,4,0)</f>
        <v>神栖TI-Cube</v>
      </c>
      <c r="F13" s="385" t="s">
        <v>423</v>
      </c>
      <c r="G13" s="93"/>
      <c r="H13" s="87"/>
      <c r="I13" s="388"/>
      <c r="J13" s="100"/>
      <c r="K13" s="56"/>
      <c r="L13" s="384">
        <v>45</v>
      </c>
      <c r="M13" s="384">
        <f>VLOOKUP(L13,'18BS'!$B$24:$E$103,2,0)</f>
        <v>3604762</v>
      </c>
      <c r="N13" s="384" t="str">
        <f>VLOOKUP(L13,'18BS'!$B$24:$E$103,3,0)</f>
        <v>横山　樺衣</v>
      </c>
      <c r="O13" s="385" t="s">
        <v>422</v>
      </c>
      <c r="P13" s="384" t="str">
        <f>VLOOKUP(L13,'18BS'!$B$24:$E$103,4,0)</f>
        <v>エースTA</v>
      </c>
      <c r="Q13" s="385" t="s">
        <v>423</v>
      </c>
      <c r="R13" s="93"/>
      <c r="S13" s="87"/>
      <c r="T13" s="388"/>
      <c r="U13" s="100"/>
    </row>
    <row r="14" spans="1:21">
      <c r="A14" s="384"/>
      <c r="B14" s="384"/>
      <c r="C14" s="384"/>
      <c r="D14" s="385"/>
      <c r="E14" s="384"/>
      <c r="F14" s="385"/>
      <c r="G14" s="94"/>
      <c r="H14" s="95"/>
      <c r="I14" s="388"/>
      <c r="J14" s="101"/>
      <c r="K14" s="56"/>
      <c r="L14" s="384"/>
      <c r="M14" s="384"/>
      <c r="N14" s="384"/>
      <c r="O14" s="385"/>
      <c r="P14" s="384"/>
      <c r="Q14" s="385"/>
      <c r="R14" s="94"/>
      <c r="S14" s="95"/>
      <c r="T14" s="388"/>
      <c r="U14" s="101"/>
    </row>
    <row r="15" spans="1:21">
      <c r="A15" s="384">
        <v>6</v>
      </c>
      <c r="B15" s="384"/>
      <c r="C15" s="384" t="s">
        <v>530</v>
      </c>
      <c r="D15" s="387"/>
      <c r="E15" s="387"/>
      <c r="F15" s="387"/>
      <c r="G15" s="96"/>
      <c r="H15" s="87"/>
      <c r="I15" s="99"/>
      <c r="J15" s="101"/>
      <c r="K15" s="56"/>
      <c r="L15" s="384">
        <v>46</v>
      </c>
      <c r="M15" s="384"/>
      <c r="N15" s="384" t="s">
        <v>530</v>
      </c>
      <c r="O15" s="387"/>
      <c r="P15" s="387"/>
      <c r="Q15" s="387"/>
      <c r="R15" s="96"/>
      <c r="S15" s="87"/>
      <c r="T15" s="99"/>
      <c r="U15" s="101"/>
    </row>
    <row r="16" spans="1:21">
      <c r="A16" s="384"/>
      <c r="B16" s="384"/>
      <c r="C16" s="384"/>
      <c r="D16" s="387"/>
      <c r="E16" s="387"/>
      <c r="F16" s="387"/>
      <c r="G16" s="87"/>
      <c r="H16" s="97"/>
      <c r="I16" s="98"/>
      <c r="J16" s="101"/>
      <c r="K16" s="56"/>
      <c r="L16" s="384"/>
      <c r="M16" s="384"/>
      <c r="N16" s="384"/>
      <c r="O16" s="387"/>
      <c r="P16" s="387"/>
      <c r="Q16" s="387"/>
      <c r="R16" s="87"/>
      <c r="S16" s="97"/>
      <c r="T16" s="98"/>
      <c r="U16" s="101"/>
    </row>
    <row r="17" spans="1:21">
      <c r="A17" s="384">
        <v>7</v>
      </c>
      <c r="B17" s="384"/>
      <c r="C17" s="384" t="s">
        <v>530</v>
      </c>
      <c r="D17" s="387"/>
      <c r="E17" s="387"/>
      <c r="F17" s="387"/>
      <c r="G17" s="93"/>
      <c r="H17" s="97"/>
      <c r="I17" s="87"/>
      <c r="J17" s="101"/>
      <c r="K17" s="56"/>
      <c r="L17" s="384">
        <v>47</v>
      </c>
      <c r="M17" s="384"/>
      <c r="N17" s="384" t="s">
        <v>530</v>
      </c>
      <c r="O17" s="387"/>
      <c r="P17" s="387"/>
      <c r="Q17" s="387"/>
      <c r="R17" s="93"/>
      <c r="S17" s="97"/>
      <c r="T17" s="87"/>
      <c r="U17" s="101"/>
    </row>
    <row r="18" spans="1:21">
      <c r="A18" s="384"/>
      <c r="B18" s="384"/>
      <c r="C18" s="384"/>
      <c r="D18" s="387"/>
      <c r="E18" s="387"/>
      <c r="F18" s="387"/>
      <c r="G18" s="94"/>
      <c r="H18" s="98"/>
      <c r="I18" s="87"/>
      <c r="J18" s="101"/>
      <c r="K18" s="56"/>
      <c r="L18" s="384"/>
      <c r="M18" s="384"/>
      <c r="N18" s="384"/>
      <c r="O18" s="387"/>
      <c r="P18" s="387"/>
      <c r="Q18" s="387"/>
      <c r="R18" s="94"/>
      <c r="S18" s="98"/>
      <c r="T18" s="87"/>
      <c r="U18" s="101"/>
    </row>
    <row r="19" spans="1:21">
      <c r="A19" s="384">
        <v>8</v>
      </c>
      <c r="B19" s="384">
        <f>VLOOKUP(A19,'18BS'!$B$24:$E$103,2,0)</f>
        <v>3604780</v>
      </c>
      <c r="C19" s="384" t="str">
        <f>VLOOKUP(A19,'18BS'!$B$24:$E$103,3,0)</f>
        <v>永嶋　大聖</v>
      </c>
      <c r="D19" s="385" t="s">
        <v>422</v>
      </c>
      <c r="E19" s="384" t="str">
        <f>VLOOKUP(A19,'18BS'!$B$24:$E$103,4,0)</f>
        <v>マス・ガイアＴＣ</v>
      </c>
      <c r="F19" s="385" t="s">
        <v>423</v>
      </c>
      <c r="G19" s="96"/>
      <c r="H19" s="87"/>
      <c r="I19" s="87"/>
      <c r="J19" s="101"/>
      <c r="K19" s="56"/>
      <c r="L19" s="384">
        <v>48</v>
      </c>
      <c r="M19" s="384">
        <f>VLOOKUP(L19,'18BS'!$B$24:$E$103,2,0)</f>
        <v>3604763</v>
      </c>
      <c r="N19" s="384" t="str">
        <f>VLOOKUP(L19,'18BS'!$B$24:$E$103,3,0)</f>
        <v>多田　兼太朗</v>
      </c>
      <c r="O19" s="385" t="s">
        <v>422</v>
      </c>
      <c r="P19" s="384" t="str">
        <f>VLOOKUP(L19,'18BS'!$B$24:$E$103,4,0)</f>
        <v>霞ヶ浦高</v>
      </c>
      <c r="Q19" s="385" t="s">
        <v>423</v>
      </c>
      <c r="R19" s="96"/>
      <c r="S19" s="87"/>
      <c r="T19" s="87"/>
      <c r="U19" s="101"/>
    </row>
    <row r="20" spans="1:21">
      <c r="A20" s="384"/>
      <c r="B20" s="384"/>
      <c r="C20" s="384"/>
      <c r="D20" s="385"/>
      <c r="E20" s="384"/>
      <c r="F20" s="385"/>
      <c r="G20" s="87"/>
      <c r="H20" s="87"/>
      <c r="I20" s="87"/>
      <c r="J20" s="101"/>
      <c r="K20" s="56"/>
      <c r="L20" s="384"/>
      <c r="M20" s="384"/>
      <c r="N20" s="384"/>
      <c r="O20" s="385"/>
      <c r="P20" s="384"/>
      <c r="Q20" s="385"/>
      <c r="R20" s="87"/>
      <c r="S20" s="87"/>
      <c r="T20" s="87"/>
      <c r="U20" s="101"/>
    </row>
    <row r="21" spans="1:21">
      <c r="A21" s="125"/>
      <c r="B21" s="129"/>
      <c r="C21" s="126"/>
      <c r="D21" s="126"/>
      <c r="E21" s="126"/>
      <c r="F21" s="126"/>
      <c r="G21" s="87"/>
      <c r="H21" s="87"/>
      <c r="I21" s="87"/>
      <c r="J21" s="101"/>
      <c r="K21" s="56"/>
      <c r="L21" s="125"/>
      <c r="M21" s="129"/>
      <c r="N21" s="126"/>
      <c r="O21" s="126"/>
      <c r="P21" s="126"/>
      <c r="Q21" s="126"/>
      <c r="R21" s="87"/>
      <c r="S21" s="87"/>
      <c r="T21" s="87"/>
      <c r="U21" s="101"/>
    </row>
    <row r="22" spans="1:21">
      <c r="A22" s="384">
        <v>9</v>
      </c>
      <c r="B22" s="384">
        <f>VLOOKUP(A22,'18BS'!$B$24:$E$103,2,0)</f>
        <v>3604483</v>
      </c>
      <c r="C22" s="384" t="str">
        <f>VLOOKUP(A22,'18BS'!$B$24:$E$103,3,0)</f>
        <v>四月朔日　周</v>
      </c>
      <c r="D22" s="385" t="s">
        <v>422</v>
      </c>
      <c r="E22" s="384" t="str">
        <f>VLOOKUP(A22,'18BS'!$B$24:$E$103,4,0)</f>
        <v>サンスポーツ</v>
      </c>
      <c r="F22" s="385" t="s">
        <v>423</v>
      </c>
      <c r="G22" s="93"/>
      <c r="H22" s="87"/>
      <c r="I22" s="87"/>
      <c r="J22" s="87"/>
      <c r="K22" s="87"/>
      <c r="L22" s="384">
        <v>49</v>
      </c>
      <c r="M22" s="384">
        <f>VLOOKUP(L22,'18BS'!$B$24:$E$103,2,0)</f>
        <v>3604462</v>
      </c>
      <c r="N22" s="384" t="str">
        <f>VLOOKUP(L22,'18BS'!$B$24:$E$103,3,0)</f>
        <v>石神　優祐</v>
      </c>
      <c r="O22" s="385" t="s">
        <v>422</v>
      </c>
      <c r="P22" s="384" t="str">
        <f>VLOOKUP(L22,'18BS'!$B$24:$E$103,4,0)</f>
        <v>マス・ガイアＴＣ</v>
      </c>
      <c r="Q22" s="385" t="s">
        <v>423</v>
      </c>
      <c r="R22" s="93"/>
      <c r="S22" s="87"/>
      <c r="T22" s="87"/>
      <c r="U22" s="87"/>
    </row>
    <row r="23" spans="1:21">
      <c r="A23" s="384"/>
      <c r="B23" s="384"/>
      <c r="C23" s="384"/>
      <c r="D23" s="385"/>
      <c r="E23" s="384"/>
      <c r="F23" s="385"/>
      <c r="G23" s="94"/>
      <c r="H23" s="95"/>
      <c r="I23" s="87"/>
      <c r="J23" s="87"/>
      <c r="K23" s="87"/>
      <c r="L23" s="384"/>
      <c r="M23" s="384"/>
      <c r="N23" s="384"/>
      <c r="O23" s="385"/>
      <c r="P23" s="384"/>
      <c r="Q23" s="385"/>
      <c r="R23" s="94"/>
      <c r="S23" s="95"/>
      <c r="T23" s="87"/>
      <c r="U23" s="87"/>
    </row>
    <row r="24" spans="1:21">
      <c r="A24" s="384">
        <v>10</v>
      </c>
      <c r="B24" s="384"/>
      <c r="C24" s="384" t="s">
        <v>530</v>
      </c>
      <c r="D24" s="387"/>
      <c r="E24" s="387"/>
      <c r="F24" s="387"/>
      <c r="G24" s="96"/>
      <c r="H24" s="94"/>
      <c r="I24" s="87"/>
      <c r="J24" s="87"/>
      <c r="K24" s="87"/>
      <c r="L24" s="384">
        <v>50</v>
      </c>
      <c r="M24" s="384"/>
      <c r="N24" s="384" t="s">
        <v>530</v>
      </c>
      <c r="O24" s="387"/>
      <c r="P24" s="387"/>
      <c r="Q24" s="387"/>
      <c r="R24" s="96"/>
      <c r="S24" s="94"/>
      <c r="T24" s="87"/>
      <c r="U24" s="87"/>
    </row>
    <row r="25" spans="1:21">
      <c r="A25" s="384"/>
      <c r="B25" s="384"/>
      <c r="C25" s="384"/>
      <c r="D25" s="387"/>
      <c r="E25" s="387"/>
      <c r="F25" s="387"/>
      <c r="G25" s="87"/>
      <c r="H25" s="97"/>
      <c r="I25" s="95"/>
      <c r="J25" s="87"/>
      <c r="K25" s="87"/>
      <c r="L25" s="384"/>
      <c r="M25" s="384"/>
      <c r="N25" s="384"/>
      <c r="O25" s="387"/>
      <c r="P25" s="387"/>
      <c r="Q25" s="387"/>
      <c r="R25" s="87"/>
      <c r="S25" s="97"/>
      <c r="T25" s="95"/>
      <c r="U25" s="87"/>
    </row>
    <row r="26" spans="1:21">
      <c r="A26" s="384">
        <v>11</v>
      </c>
      <c r="B26" s="384">
        <f>VLOOKUP(A26,'18BS'!$B$24:$E$103,2,0)</f>
        <v>3604313</v>
      </c>
      <c r="C26" s="384" t="str">
        <f>VLOOKUP(A26,'18BS'!$B$24:$E$103,3,0)</f>
        <v>佐藤　温貴</v>
      </c>
      <c r="D26" s="385" t="s">
        <v>422</v>
      </c>
      <c r="E26" s="384" t="str">
        <f>VLOOKUP(A26,'18BS'!$B$24:$E$103,4,0)</f>
        <v>大洗ビーチTC</v>
      </c>
      <c r="F26" s="385" t="s">
        <v>423</v>
      </c>
      <c r="G26" s="93"/>
      <c r="H26" s="97"/>
      <c r="I26" s="94"/>
      <c r="J26" s="87"/>
      <c r="K26" s="87"/>
      <c r="L26" s="384">
        <v>51</v>
      </c>
      <c r="M26" s="384"/>
      <c r="N26" s="384" t="s">
        <v>530</v>
      </c>
      <c r="O26" s="387"/>
      <c r="P26" s="387"/>
      <c r="Q26" s="387"/>
      <c r="R26" s="93"/>
      <c r="S26" s="97"/>
      <c r="T26" s="94"/>
      <c r="U26" s="87"/>
    </row>
    <row r="27" spans="1:21">
      <c r="A27" s="384"/>
      <c r="B27" s="384"/>
      <c r="C27" s="384"/>
      <c r="D27" s="385"/>
      <c r="E27" s="384"/>
      <c r="F27" s="385"/>
      <c r="G27" s="94"/>
      <c r="H27" s="98"/>
      <c r="I27" s="97"/>
      <c r="J27" s="87"/>
      <c r="K27" s="87"/>
      <c r="L27" s="384"/>
      <c r="M27" s="384"/>
      <c r="N27" s="384"/>
      <c r="O27" s="387"/>
      <c r="P27" s="387"/>
      <c r="Q27" s="387"/>
      <c r="R27" s="94"/>
      <c r="S27" s="98"/>
      <c r="T27" s="97"/>
      <c r="U27" s="87"/>
    </row>
    <row r="28" spans="1:21">
      <c r="A28" s="384">
        <v>12</v>
      </c>
      <c r="B28" s="384">
        <f>VLOOKUP(A28,'18BS'!$B$24:$E$103,2,0)</f>
        <v>3604684</v>
      </c>
      <c r="C28" s="384" t="str">
        <f>VLOOKUP(A28,'18BS'!$B$24:$E$103,3,0)</f>
        <v>真尾　亮佑</v>
      </c>
      <c r="D28" s="385" t="s">
        <v>422</v>
      </c>
      <c r="E28" s="384" t="str">
        <f>VLOOKUP(A28,'18BS'!$B$24:$E$103,4,0)</f>
        <v>ＮＦＳＣ</v>
      </c>
      <c r="F28" s="385" t="s">
        <v>423</v>
      </c>
      <c r="G28" s="96"/>
      <c r="H28" s="87"/>
      <c r="I28" s="388" t="s">
        <v>453</v>
      </c>
      <c r="J28" s="87"/>
      <c r="K28" s="87"/>
      <c r="L28" s="384">
        <v>52</v>
      </c>
      <c r="M28" s="384">
        <f>VLOOKUP(L28,'18BS'!$B$24:$E$103,2,0)</f>
        <v>3604714</v>
      </c>
      <c r="N28" s="384" t="str">
        <f>VLOOKUP(L28,'18BS'!$B$24:$E$103,3,0)</f>
        <v>鵜之澤　遥希</v>
      </c>
      <c r="O28" s="385" t="s">
        <v>422</v>
      </c>
      <c r="P28" s="384" t="str">
        <f>VLOOKUP(L28,'18BS'!$B$24:$E$103,4,0)</f>
        <v>霞ヶ浦高</v>
      </c>
      <c r="Q28" s="385" t="s">
        <v>423</v>
      </c>
      <c r="R28" s="96"/>
      <c r="S28" s="87"/>
      <c r="T28" s="388" t="s">
        <v>454</v>
      </c>
      <c r="U28" s="87"/>
    </row>
    <row r="29" spans="1:21">
      <c r="A29" s="384"/>
      <c r="B29" s="384"/>
      <c r="C29" s="384"/>
      <c r="D29" s="385"/>
      <c r="E29" s="384"/>
      <c r="F29" s="385"/>
      <c r="G29" s="87"/>
      <c r="H29" s="87"/>
      <c r="I29" s="388"/>
      <c r="J29" s="95"/>
      <c r="K29" s="87"/>
      <c r="L29" s="384"/>
      <c r="M29" s="384"/>
      <c r="N29" s="384"/>
      <c r="O29" s="385"/>
      <c r="P29" s="384"/>
      <c r="Q29" s="385"/>
      <c r="R29" s="87"/>
      <c r="S29" s="87"/>
      <c r="T29" s="388"/>
      <c r="U29" s="95"/>
    </row>
    <row r="30" spans="1:21">
      <c r="A30" s="384">
        <v>13</v>
      </c>
      <c r="B30" s="384">
        <f>VLOOKUP(A30,'18BS'!$B$24:$E$103,2,0)</f>
        <v>3604623</v>
      </c>
      <c r="C30" s="384" t="str">
        <f>VLOOKUP(A30,'18BS'!$B$24:$E$103,3,0)</f>
        <v>皆川　遼太郎</v>
      </c>
      <c r="D30" s="385" t="s">
        <v>422</v>
      </c>
      <c r="E30" s="384" t="str">
        <f>VLOOKUP(A30,'18BS'!$B$24:$E$103,4,0)</f>
        <v>KCJTA</v>
      </c>
      <c r="F30" s="385" t="s">
        <v>423</v>
      </c>
      <c r="G30" s="93"/>
      <c r="H30" s="87"/>
      <c r="I30" s="388"/>
      <c r="J30" s="100"/>
      <c r="K30" s="56"/>
      <c r="L30" s="384">
        <v>53</v>
      </c>
      <c r="M30" s="384">
        <f>VLOOKUP(L30,'18BS'!$B$24:$E$103,2,0)</f>
        <v>3604749</v>
      </c>
      <c r="N30" s="384" t="str">
        <f>VLOOKUP(L30,'18BS'!$B$24:$E$103,3,0)</f>
        <v>横田　凌</v>
      </c>
      <c r="O30" s="385" t="s">
        <v>422</v>
      </c>
      <c r="P30" s="384" t="str">
        <f>VLOOKUP(L30,'18BS'!$B$24:$E$103,4,0)</f>
        <v>霞ヶ浦高</v>
      </c>
      <c r="Q30" s="385" t="s">
        <v>423</v>
      </c>
      <c r="R30" s="93"/>
      <c r="S30" s="87"/>
      <c r="T30" s="388"/>
      <c r="U30" s="100"/>
    </row>
    <row r="31" spans="1:21">
      <c r="A31" s="384"/>
      <c r="B31" s="384"/>
      <c r="C31" s="384"/>
      <c r="D31" s="385"/>
      <c r="E31" s="384"/>
      <c r="F31" s="385"/>
      <c r="G31" s="94"/>
      <c r="H31" s="95"/>
      <c r="I31" s="388"/>
      <c r="J31" s="101"/>
      <c r="K31" s="56"/>
      <c r="L31" s="384"/>
      <c r="M31" s="384"/>
      <c r="N31" s="384"/>
      <c r="O31" s="385"/>
      <c r="P31" s="384"/>
      <c r="Q31" s="385"/>
      <c r="R31" s="94"/>
      <c r="S31" s="95"/>
      <c r="T31" s="388"/>
      <c r="U31" s="101"/>
    </row>
    <row r="32" spans="1:21">
      <c r="A32" s="384">
        <v>14</v>
      </c>
      <c r="B32" s="384"/>
      <c r="C32" s="384" t="s">
        <v>530</v>
      </c>
      <c r="D32" s="387"/>
      <c r="E32" s="387"/>
      <c r="F32" s="387"/>
      <c r="G32" s="96"/>
      <c r="H32" s="87"/>
      <c r="I32" s="99"/>
      <c r="J32" s="101"/>
      <c r="K32" s="56"/>
      <c r="L32" s="384">
        <v>54</v>
      </c>
      <c r="M32" s="384"/>
      <c r="N32" s="384" t="s">
        <v>530</v>
      </c>
      <c r="O32" s="387"/>
      <c r="P32" s="387"/>
      <c r="Q32" s="387"/>
      <c r="R32" s="96"/>
      <c r="S32" s="87"/>
      <c r="T32" s="99"/>
      <c r="U32" s="101"/>
    </row>
    <row r="33" spans="1:21">
      <c r="A33" s="384"/>
      <c r="B33" s="384"/>
      <c r="C33" s="384"/>
      <c r="D33" s="387"/>
      <c r="E33" s="387"/>
      <c r="F33" s="387"/>
      <c r="G33" s="87"/>
      <c r="H33" s="97"/>
      <c r="I33" s="98"/>
      <c r="J33" s="101"/>
      <c r="K33" s="56"/>
      <c r="L33" s="384"/>
      <c r="M33" s="384"/>
      <c r="N33" s="384"/>
      <c r="O33" s="387"/>
      <c r="P33" s="387"/>
      <c r="Q33" s="387"/>
      <c r="R33" s="87"/>
      <c r="S33" s="97"/>
      <c r="T33" s="98"/>
      <c r="U33" s="101"/>
    </row>
    <row r="34" spans="1:21">
      <c r="A34" s="384">
        <v>15</v>
      </c>
      <c r="B34" s="384"/>
      <c r="C34" s="384" t="s">
        <v>530</v>
      </c>
      <c r="D34" s="387"/>
      <c r="E34" s="387"/>
      <c r="F34" s="387"/>
      <c r="G34" s="93"/>
      <c r="H34" s="97"/>
      <c r="I34" s="87"/>
      <c r="J34" s="101"/>
      <c r="K34" s="56"/>
      <c r="L34" s="384">
        <v>55</v>
      </c>
      <c r="M34" s="384"/>
      <c r="N34" s="384" t="s">
        <v>530</v>
      </c>
      <c r="O34" s="387"/>
      <c r="P34" s="387"/>
      <c r="Q34" s="387"/>
      <c r="R34" s="93"/>
      <c r="S34" s="97"/>
      <c r="T34" s="87"/>
      <c r="U34" s="101"/>
    </row>
    <row r="35" spans="1:21">
      <c r="A35" s="384"/>
      <c r="B35" s="384"/>
      <c r="C35" s="384"/>
      <c r="D35" s="387"/>
      <c r="E35" s="387"/>
      <c r="F35" s="387"/>
      <c r="G35" s="94"/>
      <c r="H35" s="98"/>
      <c r="I35" s="87"/>
      <c r="J35" s="101"/>
      <c r="K35" s="56"/>
      <c r="L35" s="384"/>
      <c r="M35" s="384"/>
      <c r="N35" s="384"/>
      <c r="O35" s="387"/>
      <c r="P35" s="387"/>
      <c r="Q35" s="387"/>
      <c r="R35" s="94"/>
      <c r="S35" s="98"/>
      <c r="T35" s="87"/>
      <c r="U35" s="101"/>
    </row>
    <row r="36" spans="1:21">
      <c r="A36" s="384">
        <v>16</v>
      </c>
      <c r="B36" s="384">
        <f>VLOOKUP(A36,'18BS'!$B$24:$E$103,2,0)</f>
        <v>3604125</v>
      </c>
      <c r="C36" s="384" t="str">
        <f>VLOOKUP(A36,'18BS'!$B$24:$E$103,3,0)</f>
        <v>池田　知紀</v>
      </c>
      <c r="D36" s="385" t="s">
        <v>422</v>
      </c>
      <c r="E36" s="384" t="str">
        <f>VLOOKUP(A36,'18BS'!$B$24:$E$103,4,0)</f>
        <v>清真高</v>
      </c>
      <c r="F36" s="385" t="s">
        <v>423</v>
      </c>
      <c r="G36" s="96"/>
      <c r="H36" s="87"/>
      <c r="I36" s="87"/>
      <c r="J36" s="101"/>
      <c r="K36" s="56"/>
      <c r="L36" s="384">
        <v>56</v>
      </c>
      <c r="M36" s="384">
        <f>VLOOKUP(L36,'18BS'!$B$24:$E$103,2,0)</f>
        <v>3604648</v>
      </c>
      <c r="N36" s="384" t="str">
        <f>VLOOKUP(L36,'18BS'!$B$24:$E$103,3,0)</f>
        <v>山口　和輝</v>
      </c>
      <c r="O36" s="385" t="s">
        <v>422</v>
      </c>
      <c r="P36" s="384" t="str">
        <f>VLOOKUP(L36,'18BS'!$B$24:$E$103,4,0)</f>
        <v>東洋大牛久高</v>
      </c>
      <c r="Q36" s="385" t="s">
        <v>423</v>
      </c>
      <c r="R36" s="96"/>
      <c r="S36" s="87"/>
      <c r="T36" s="87"/>
      <c r="U36" s="101"/>
    </row>
    <row r="37" spans="1:21">
      <c r="A37" s="384"/>
      <c r="B37" s="384"/>
      <c r="C37" s="384"/>
      <c r="D37" s="385"/>
      <c r="E37" s="384"/>
      <c r="F37" s="385"/>
      <c r="G37" s="87"/>
      <c r="H37" s="87"/>
      <c r="I37" s="87"/>
      <c r="J37" s="101"/>
      <c r="K37" s="56"/>
      <c r="L37" s="384"/>
      <c r="M37" s="384"/>
      <c r="N37" s="384"/>
      <c r="O37" s="385"/>
      <c r="P37" s="384"/>
      <c r="Q37" s="385"/>
      <c r="R37" s="87"/>
      <c r="S37" s="87"/>
      <c r="T37" s="87"/>
      <c r="U37" s="101"/>
    </row>
    <row r="38" spans="1:21">
      <c r="A38" s="125"/>
      <c r="B38" s="129"/>
      <c r="C38" s="126"/>
      <c r="D38" s="126"/>
      <c r="E38" s="126"/>
      <c r="F38" s="126"/>
      <c r="G38" s="87"/>
      <c r="H38" s="87"/>
      <c r="I38" s="87"/>
      <c r="J38" s="101"/>
      <c r="K38" s="56"/>
      <c r="L38" s="125"/>
      <c r="M38" s="129"/>
      <c r="N38" s="126"/>
      <c r="O38" s="126"/>
      <c r="P38" s="126"/>
      <c r="Q38" s="126"/>
      <c r="R38" s="87"/>
      <c r="S38" s="87"/>
      <c r="T38" s="87"/>
      <c r="U38" s="101"/>
    </row>
    <row r="39" spans="1:21">
      <c r="A39" s="384">
        <v>17</v>
      </c>
      <c r="B39" s="384">
        <f>VLOOKUP(A39,'18BS'!$B$24:$E$103,2,0)</f>
        <v>3604332</v>
      </c>
      <c r="C39" s="384" t="str">
        <f>VLOOKUP(A39,'18BS'!$B$24:$E$103,3,0)</f>
        <v>町田　悠眞</v>
      </c>
      <c r="D39" s="385" t="s">
        <v>422</v>
      </c>
      <c r="E39" s="384" t="str">
        <f>VLOOKUP(A39,'18BS'!$B$24:$E$103,4,0)</f>
        <v>清真高</v>
      </c>
      <c r="F39" s="385" t="s">
        <v>423</v>
      </c>
      <c r="G39" s="87"/>
      <c r="H39" s="87"/>
      <c r="I39" s="87"/>
      <c r="J39" s="101"/>
      <c r="K39" s="56"/>
      <c r="L39" s="384">
        <v>57</v>
      </c>
      <c r="M39" s="384">
        <f>VLOOKUP(L39,'18BS'!$B$24:$E$103,2,0)</f>
        <v>3604709</v>
      </c>
      <c r="N39" s="384" t="str">
        <f>VLOOKUP(L39,'18BS'!$B$24:$E$103,3,0)</f>
        <v>竹野　海斗</v>
      </c>
      <c r="O39" s="385" t="s">
        <v>422</v>
      </c>
      <c r="P39" s="384" t="str">
        <f>VLOOKUP(L39,'18BS'!$B$24:$E$103,4,0)</f>
        <v>霞ヶ浦高</v>
      </c>
      <c r="Q39" s="385" t="s">
        <v>423</v>
      </c>
      <c r="R39" s="87"/>
      <c r="S39" s="87"/>
      <c r="T39" s="87"/>
      <c r="U39" s="101"/>
    </row>
    <row r="40" spans="1:21">
      <c r="A40" s="384"/>
      <c r="B40" s="384"/>
      <c r="C40" s="384"/>
      <c r="D40" s="385"/>
      <c r="E40" s="384"/>
      <c r="F40" s="385"/>
      <c r="G40" s="94"/>
      <c r="H40" s="95"/>
      <c r="I40" s="87"/>
      <c r="J40" s="87"/>
      <c r="L40" s="384"/>
      <c r="M40" s="384"/>
      <c r="N40" s="384"/>
      <c r="O40" s="385"/>
      <c r="P40" s="384"/>
      <c r="Q40" s="385"/>
      <c r="R40" s="94"/>
      <c r="S40" s="95"/>
      <c r="T40" s="87"/>
      <c r="U40" s="87"/>
    </row>
    <row r="41" spans="1:21">
      <c r="A41" s="384">
        <v>18</v>
      </c>
      <c r="B41" s="384"/>
      <c r="C41" s="384" t="s">
        <v>530</v>
      </c>
      <c r="D41" s="387"/>
      <c r="E41" s="387"/>
      <c r="F41" s="387"/>
      <c r="G41" s="96"/>
      <c r="H41" s="94"/>
      <c r="I41" s="87"/>
      <c r="J41" s="87"/>
      <c r="L41" s="384">
        <v>58</v>
      </c>
      <c r="M41" s="384"/>
      <c r="N41" s="384" t="s">
        <v>530</v>
      </c>
      <c r="O41" s="387"/>
      <c r="P41" s="387"/>
      <c r="Q41" s="387"/>
      <c r="R41" s="96"/>
      <c r="S41" s="94"/>
      <c r="T41" s="87"/>
      <c r="U41" s="87"/>
    </row>
    <row r="42" spans="1:21">
      <c r="A42" s="384"/>
      <c r="B42" s="384"/>
      <c r="C42" s="384"/>
      <c r="D42" s="387"/>
      <c r="E42" s="387"/>
      <c r="F42" s="387"/>
      <c r="G42" s="87"/>
      <c r="H42" s="97"/>
      <c r="I42" s="95"/>
      <c r="J42" s="87"/>
      <c r="L42" s="384"/>
      <c r="M42" s="384"/>
      <c r="N42" s="384"/>
      <c r="O42" s="387"/>
      <c r="P42" s="387"/>
      <c r="Q42" s="387"/>
      <c r="R42" s="87"/>
      <c r="S42" s="97"/>
      <c r="T42" s="95"/>
      <c r="U42" s="87"/>
    </row>
    <row r="43" spans="1:21">
      <c r="A43" s="384">
        <v>19</v>
      </c>
      <c r="B43" s="384">
        <f>VLOOKUP(A43,'18BS'!$B$24:$E$103,2,0)</f>
        <v>3604637</v>
      </c>
      <c r="C43" s="384" t="str">
        <f>VLOOKUP(A43,'18BS'!$B$24:$E$103,3,0)</f>
        <v>中村　佳介</v>
      </c>
      <c r="D43" s="385" t="s">
        <v>422</v>
      </c>
      <c r="E43" s="384" t="str">
        <f>VLOOKUP(A43,'18BS'!$B$24:$E$103,4,0)</f>
        <v>KCJTA</v>
      </c>
      <c r="F43" s="385" t="s">
        <v>423</v>
      </c>
      <c r="G43" s="93"/>
      <c r="H43" s="97"/>
      <c r="I43" s="94"/>
      <c r="J43" s="87"/>
      <c r="L43" s="384">
        <v>59</v>
      </c>
      <c r="M43" s="384"/>
      <c r="N43" s="384" t="s">
        <v>530</v>
      </c>
      <c r="O43" s="387"/>
      <c r="P43" s="387"/>
      <c r="Q43" s="387"/>
      <c r="R43" s="93"/>
      <c r="S43" s="97"/>
      <c r="T43" s="94"/>
      <c r="U43" s="87"/>
    </row>
    <row r="44" spans="1:21">
      <c r="A44" s="384"/>
      <c r="B44" s="384"/>
      <c r="C44" s="384"/>
      <c r="D44" s="385"/>
      <c r="E44" s="384"/>
      <c r="F44" s="385"/>
      <c r="G44" s="94"/>
      <c r="H44" s="98"/>
      <c r="I44" s="97"/>
      <c r="J44" s="87"/>
      <c r="L44" s="384"/>
      <c r="M44" s="384"/>
      <c r="N44" s="384"/>
      <c r="O44" s="387"/>
      <c r="P44" s="387"/>
      <c r="Q44" s="387"/>
      <c r="R44" s="94"/>
      <c r="S44" s="98"/>
      <c r="T44" s="97"/>
      <c r="U44" s="87"/>
    </row>
    <row r="45" spans="1:21">
      <c r="A45" s="384">
        <v>20</v>
      </c>
      <c r="B45" s="384">
        <f>VLOOKUP(A45,'18BS'!$B$24:$E$103,2,0)</f>
        <v>3604727</v>
      </c>
      <c r="C45" s="384" t="str">
        <f>VLOOKUP(A45,'18BS'!$B$24:$E$103,3,0)</f>
        <v>大高　圭悟</v>
      </c>
      <c r="D45" s="385" t="s">
        <v>422</v>
      </c>
      <c r="E45" s="384" t="str">
        <f>VLOOKUP(A45,'18BS'!$B$24:$E$103,4,0)</f>
        <v>清真高</v>
      </c>
      <c r="F45" s="385" t="s">
        <v>423</v>
      </c>
      <c r="G45" s="96"/>
      <c r="H45" s="87"/>
      <c r="I45" s="388" t="s">
        <v>455</v>
      </c>
      <c r="J45" s="87"/>
      <c r="L45" s="384">
        <v>60</v>
      </c>
      <c r="M45" s="384">
        <f>VLOOKUP(L45,'18BS'!$B$24:$E$103,2,0)</f>
        <v>3604285</v>
      </c>
      <c r="N45" s="384" t="str">
        <f>VLOOKUP(L45,'18BS'!$B$24:$E$103,3,0)</f>
        <v>宮崎　暉</v>
      </c>
      <c r="O45" s="385" t="s">
        <v>422</v>
      </c>
      <c r="P45" s="384" t="str">
        <f>VLOOKUP(L45,'18BS'!$B$24:$E$103,4,0)</f>
        <v>マス・ガイアＴＣ</v>
      </c>
      <c r="Q45" s="385" t="s">
        <v>423</v>
      </c>
      <c r="R45" s="96"/>
      <c r="S45" s="87"/>
      <c r="T45" s="388" t="s">
        <v>456</v>
      </c>
      <c r="U45" s="87"/>
    </row>
    <row r="46" spans="1:21">
      <c r="A46" s="384"/>
      <c r="B46" s="384"/>
      <c r="C46" s="384"/>
      <c r="D46" s="385"/>
      <c r="E46" s="384"/>
      <c r="F46" s="385"/>
      <c r="G46" s="87"/>
      <c r="H46" s="87"/>
      <c r="I46" s="388"/>
      <c r="J46" s="95"/>
      <c r="L46" s="384"/>
      <c r="M46" s="384"/>
      <c r="N46" s="384"/>
      <c r="O46" s="385"/>
      <c r="P46" s="384"/>
      <c r="Q46" s="385"/>
      <c r="R46" s="87"/>
      <c r="S46" s="87"/>
      <c r="T46" s="388"/>
      <c r="U46" s="95"/>
    </row>
    <row r="47" spans="1:21">
      <c r="A47" s="384">
        <v>21</v>
      </c>
      <c r="B47" s="384">
        <f>VLOOKUP(A47,'18BS'!$B$24:$E$103,2,0)</f>
        <v>3604715</v>
      </c>
      <c r="C47" s="384" t="str">
        <f>VLOOKUP(A47,'18BS'!$B$24:$E$103,3,0)</f>
        <v>並木　拓磨</v>
      </c>
      <c r="D47" s="385" t="s">
        <v>422</v>
      </c>
      <c r="E47" s="384" t="str">
        <f>VLOOKUP(A47,'18BS'!$B$24:$E$103,4,0)</f>
        <v>霞ヶ浦高</v>
      </c>
      <c r="F47" s="385" t="s">
        <v>423</v>
      </c>
      <c r="G47" s="93"/>
      <c r="H47" s="87"/>
      <c r="I47" s="388"/>
      <c r="J47" s="100"/>
      <c r="K47" s="56"/>
      <c r="L47" s="384">
        <v>61</v>
      </c>
      <c r="M47" s="384">
        <f>VLOOKUP(L47,'18BS'!$B$24:$E$103,2,0)</f>
        <v>3604978</v>
      </c>
      <c r="N47" s="384" t="str">
        <f>VLOOKUP(L47,'18BS'!$B$24:$E$103,3,0)</f>
        <v>井上　和志</v>
      </c>
      <c r="O47" s="385" t="s">
        <v>422</v>
      </c>
      <c r="P47" s="384" t="str">
        <f>VLOOKUP(L47,'18BS'!$B$24:$E$103,4,0)</f>
        <v>エースTA</v>
      </c>
      <c r="Q47" s="385" t="s">
        <v>423</v>
      </c>
      <c r="R47" s="93"/>
      <c r="S47" s="87"/>
      <c r="T47" s="388"/>
      <c r="U47" s="100"/>
    </row>
    <row r="48" spans="1:21">
      <c r="A48" s="384"/>
      <c r="B48" s="384"/>
      <c r="C48" s="384"/>
      <c r="D48" s="385"/>
      <c r="E48" s="384"/>
      <c r="F48" s="385"/>
      <c r="G48" s="94"/>
      <c r="H48" s="95"/>
      <c r="I48" s="388"/>
      <c r="J48" s="101"/>
      <c r="K48" s="56"/>
      <c r="L48" s="384"/>
      <c r="M48" s="384"/>
      <c r="N48" s="384"/>
      <c r="O48" s="385"/>
      <c r="P48" s="384"/>
      <c r="Q48" s="385"/>
      <c r="R48" s="94"/>
      <c r="S48" s="95"/>
      <c r="T48" s="388"/>
      <c r="U48" s="101"/>
    </row>
    <row r="49" spans="1:21">
      <c r="A49" s="384">
        <v>22</v>
      </c>
      <c r="B49" s="384"/>
      <c r="C49" s="384" t="s">
        <v>530</v>
      </c>
      <c r="D49" s="387"/>
      <c r="E49" s="387"/>
      <c r="F49" s="387"/>
      <c r="G49" s="96"/>
      <c r="H49" s="87"/>
      <c r="I49" s="99"/>
      <c r="J49" s="101"/>
      <c r="K49" s="56"/>
      <c r="L49" s="384">
        <v>62</v>
      </c>
      <c r="M49" s="384"/>
      <c r="N49" s="384" t="s">
        <v>530</v>
      </c>
      <c r="O49" s="387"/>
      <c r="P49" s="387"/>
      <c r="Q49" s="387"/>
      <c r="R49" s="96"/>
      <c r="S49" s="87"/>
      <c r="T49" s="99"/>
      <c r="U49" s="101"/>
    </row>
    <row r="50" spans="1:21">
      <c r="A50" s="384"/>
      <c r="B50" s="384"/>
      <c r="C50" s="384"/>
      <c r="D50" s="387"/>
      <c r="E50" s="387"/>
      <c r="F50" s="387"/>
      <c r="G50" s="87"/>
      <c r="H50" s="97"/>
      <c r="I50" s="98"/>
      <c r="J50" s="101"/>
      <c r="K50" s="56"/>
      <c r="L50" s="384"/>
      <c r="M50" s="384"/>
      <c r="N50" s="384"/>
      <c r="O50" s="387"/>
      <c r="P50" s="387"/>
      <c r="Q50" s="387"/>
      <c r="R50" s="87"/>
      <c r="S50" s="97"/>
      <c r="T50" s="98"/>
      <c r="U50" s="101"/>
    </row>
    <row r="51" spans="1:21">
      <c r="A51" s="384">
        <v>23</v>
      </c>
      <c r="B51" s="384"/>
      <c r="C51" s="384" t="s">
        <v>530</v>
      </c>
      <c r="D51" s="387"/>
      <c r="E51" s="387"/>
      <c r="F51" s="387"/>
      <c r="G51" s="93"/>
      <c r="H51" s="97"/>
      <c r="I51" s="87"/>
      <c r="J51" s="101"/>
      <c r="K51" s="56"/>
      <c r="L51" s="384">
        <v>63</v>
      </c>
      <c r="M51" s="384"/>
      <c r="N51" s="384" t="s">
        <v>530</v>
      </c>
      <c r="O51" s="387"/>
      <c r="P51" s="387"/>
      <c r="Q51" s="387"/>
      <c r="R51" s="93"/>
      <c r="S51" s="97"/>
      <c r="T51" s="87"/>
      <c r="U51" s="101"/>
    </row>
    <row r="52" spans="1:21">
      <c r="A52" s="384"/>
      <c r="B52" s="384"/>
      <c r="C52" s="384"/>
      <c r="D52" s="387"/>
      <c r="E52" s="387"/>
      <c r="F52" s="387"/>
      <c r="G52" s="94"/>
      <c r="H52" s="98"/>
      <c r="I52" s="87"/>
      <c r="J52" s="101"/>
      <c r="K52" s="56"/>
      <c r="L52" s="384"/>
      <c r="M52" s="384"/>
      <c r="N52" s="384"/>
      <c r="O52" s="387"/>
      <c r="P52" s="387"/>
      <c r="Q52" s="387"/>
      <c r="R52" s="94"/>
      <c r="S52" s="98"/>
      <c r="T52" s="87"/>
      <c r="U52" s="101"/>
    </row>
    <row r="53" spans="1:21">
      <c r="A53" s="384">
        <v>24</v>
      </c>
      <c r="B53" s="384">
        <f>VLOOKUP(A53,'18BS'!$B$24:$E$103,2,0)</f>
        <v>3604779</v>
      </c>
      <c r="C53" s="384" t="str">
        <f>VLOOKUP(A53,'18BS'!$B$24:$E$103,3,0)</f>
        <v>三田寺　大一</v>
      </c>
      <c r="D53" s="385" t="s">
        <v>422</v>
      </c>
      <c r="E53" s="384" t="str">
        <f>VLOOKUP(A53,'18BS'!$B$24:$E$103,4,0)</f>
        <v>霞ヶ浦高</v>
      </c>
      <c r="F53" s="385" t="s">
        <v>423</v>
      </c>
      <c r="G53" s="96"/>
      <c r="H53" s="87"/>
      <c r="I53" s="87"/>
      <c r="J53" s="101"/>
      <c r="K53" s="56"/>
      <c r="L53" s="384">
        <v>64</v>
      </c>
      <c r="M53" s="384">
        <v>3604791</v>
      </c>
      <c r="N53" s="384" t="s">
        <v>375</v>
      </c>
      <c r="O53" s="385" t="s">
        <v>422</v>
      </c>
      <c r="P53" s="384" t="str">
        <f>VLOOKUP(L53,'18BS'!$B$24:$E$103,4,0)</f>
        <v>水戸商業高校</v>
      </c>
      <c r="Q53" s="385" t="s">
        <v>423</v>
      </c>
      <c r="R53" s="96"/>
      <c r="S53" s="87"/>
      <c r="T53" s="87"/>
      <c r="U53" s="101"/>
    </row>
    <row r="54" spans="1:21">
      <c r="A54" s="384"/>
      <c r="B54" s="384"/>
      <c r="C54" s="384"/>
      <c r="D54" s="385"/>
      <c r="E54" s="384"/>
      <c r="F54" s="385"/>
      <c r="G54" s="87"/>
      <c r="H54" s="87"/>
      <c r="I54" s="87"/>
      <c r="J54" s="101"/>
      <c r="K54" s="56"/>
      <c r="L54" s="384"/>
      <c r="M54" s="384"/>
      <c r="N54" s="384"/>
      <c r="O54" s="385"/>
      <c r="P54" s="384"/>
      <c r="Q54" s="385"/>
      <c r="R54" s="87"/>
      <c r="S54" s="87"/>
      <c r="T54" s="87"/>
      <c r="U54" s="101"/>
    </row>
    <row r="55" spans="1:21">
      <c r="A55" s="125"/>
      <c r="B55" s="129"/>
      <c r="C55" s="126"/>
      <c r="D55" s="126"/>
      <c r="E55" s="126"/>
      <c r="F55" s="126"/>
      <c r="G55" s="87"/>
      <c r="H55" s="87"/>
      <c r="I55" s="87"/>
      <c r="J55" s="101"/>
      <c r="K55" s="56"/>
      <c r="L55" s="125"/>
      <c r="M55" s="129"/>
      <c r="N55" s="126"/>
      <c r="O55" s="126"/>
      <c r="P55" s="126"/>
      <c r="Q55" s="126"/>
      <c r="R55" s="87"/>
      <c r="S55" s="87"/>
      <c r="T55" s="87"/>
      <c r="U55" s="101"/>
    </row>
    <row r="56" spans="1:21">
      <c r="A56" s="384">
        <v>25</v>
      </c>
      <c r="B56" s="384">
        <f>VLOOKUP(A56,'18BS'!$B$24:$E$103,2,0)</f>
        <v>3604649</v>
      </c>
      <c r="C56" s="384" t="str">
        <f>VLOOKUP(A56,'18BS'!$B$24:$E$103,3,0)</f>
        <v>渡辺　岳</v>
      </c>
      <c r="D56" s="385" t="s">
        <v>422</v>
      </c>
      <c r="E56" s="384" t="str">
        <f>VLOOKUP(A56,'18BS'!$B$24:$E$103,4,0)</f>
        <v>霞ヶ浦高</v>
      </c>
      <c r="F56" s="385" t="s">
        <v>423</v>
      </c>
      <c r="G56" s="93"/>
      <c r="H56" s="87"/>
      <c r="I56" s="87"/>
      <c r="J56" s="101"/>
      <c r="K56" s="56"/>
      <c r="L56" s="384">
        <v>65</v>
      </c>
      <c r="M56" s="384">
        <f>VLOOKUP(L56,'18BS'!$B$24:$E$103,2,0)</f>
        <v>3604080</v>
      </c>
      <c r="N56" s="384" t="str">
        <f>VLOOKUP(L56,'18BS'!$B$24:$E$103,3,0)</f>
        <v>飯島　光</v>
      </c>
      <c r="O56" s="385" t="s">
        <v>422</v>
      </c>
      <c r="P56" s="384" t="str">
        <f>VLOOKUP(L56,'18BS'!$B$24:$E$103,4,0)</f>
        <v>三笠TS</v>
      </c>
      <c r="Q56" s="385" t="s">
        <v>423</v>
      </c>
      <c r="R56" s="93"/>
      <c r="S56" s="87"/>
      <c r="T56" s="87"/>
      <c r="U56" s="101"/>
    </row>
    <row r="57" spans="1:21">
      <c r="A57" s="384"/>
      <c r="B57" s="384"/>
      <c r="C57" s="384"/>
      <c r="D57" s="385"/>
      <c r="E57" s="384"/>
      <c r="F57" s="385"/>
      <c r="G57" s="94"/>
      <c r="H57" s="95"/>
      <c r="I57" s="87"/>
      <c r="J57" s="101"/>
      <c r="K57" s="56"/>
      <c r="L57" s="384"/>
      <c r="M57" s="384"/>
      <c r="N57" s="384"/>
      <c r="O57" s="385"/>
      <c r="P57" s="384"/>
      <c r="Q57" s="385"/>
      <c r="R57" s="94"/>
      <c r="S57" s="95"/>
      <c r="T57" s="87"/>
      <c r="U57" s="101"/>
    </row>
    <row r="58" spans="1:21">
      <c r="A58" s="384">
        <v>26</v>
      </c>
      <c r="B58" s="384"/>
      <c r="C58" s="384" t="s">
        <v>530</v>
      </c>
      <c r="D58" s="387"/>
      <c r="E58" s="387"/>
      <c r="F58" s="387"/>
      <c r="G58" s="96"/>
      <c r="H58" s="94"/>
      <c r="I58" s="87"/>
      <c r="J58" s="101"/>
      <c r="K58" s="56"/>
      <c r="L58" s="384">
        <v>66</v>
      </c>
      <c r="M58" s="384"/>
      <c r="N58" s="384" t="s">
        <v>530</v>
      </c>
      <c r="O58" s="387"/>
      <c r="P58" s="387"/>
      <c r="Q58" s="387"/>
      <c r="R58" s="96"/>
      <c r="S58" s="94"/>
      <c r="T58" s="87"/>
      <c r="U58" s="101"/>
    </row>
    <row r="59" spans="1:21">
      <c r="A59" s="384"/>
      <c r="B59" s="384"/>
      <c r="C59" s="384"/>
      <c r="D59" s="387"/>
      <c r="E59" s="387"/>
      <c r="F59" s="387"/>
      <c r="G59" s="87"/>
      <c r="H59" s="97"/>
      <c r="I59" s="95"/>
      <c r="J59" s="101"/>
      <c r="K59" s="56"/>
      <c r="L59" s="384"/>
      <c r="M59" s="384"/>
      <c r="N59" s="384"/>
      <c r="O59" s="387"/>
      <c r="P59" s="387"/>
      <c r="Q59" s="387"/>
      <c r="R59" s="87"/>
      <c r="S59" s="97"/>
      <c r="T59" s="95"/>
      <c r="U59" s="101"/>
    </row>
    <row r="60" spans="1:21">
      <c r="A60" s="384">
        <v>27</v>
      </c>
      <c r="B60" s="384">
        <f>VLOOKUP(A60,'18BS'!$B$24:$E$103,2,0)</f>
        <v>3604594</v>
      </c>
      <c r="C60" s="384" t="str">
        <f>VLOOKUP(A60,'18BS'!$B$24:$E$103,3,0)</f>
        <v>関戸　一翔</v>
      </c>
      <c r="D60" s="385" t="s">
        <v>422</v>
      </c>
      <c r="E60" s="384" t="str">
        <f>VLOOKUP(A60,'18BS'!$B$24:$E$103,4,0)</f>
        <v>清真高</v>
      </c>
      <c r="F60" s="385" t="s">
        <v>423</v>
      </c>
      <c r="G60" s="93"/>
      <c r="H60" s="97"/>
      <c r="I60" s="94"/>
      <c r="J60" s="101"/>
      <c r="K60" s="56"/>
      <c r="L60" s="384">
        <v>67</v>
      </c>
      <c r="M60" s="384"/>
      <c r="N60" s="384" t="s">
        <v>530</v>
      </c>
      <c r="O60" s="387"/>
      <c r="P60" s="387"/>
      <c r="Q60" s="387"/>
      <c r="R60" s="93"/>
      <c r="S60" s="97"/>
      <c r="T60" s="94"/>
      <c r="U60" s="101"/>
    </row>
    <row r="61" spans="1:21">
      <c r="A61" s="384"/>
      <c r="B61" s="384"/>
      <c r="C61" s="384"/>
      <c r="D61" s="385"/>
      <c r="E61" s="384"/>
      <c r="F61" s="385"/>
      <c r="G61" s="94"/>
      <c r="H61" s="98"/>
      <c r="I61" s="97"/>
      <c r="J61" s="101"/>
      <c r="K61" s="56"/>
      <c r="L61" s="384"/>
      <c r="M61" s="384"/>
      <c r="N61" s="384"/>
      <c r="O61" s="387"/>
      <c r="P61" s="387"/>
      <c r="Q61" s="387"/>
      <c r="R61" s="94"/>
      <c r="S61" s="98"/>
      <c r="T61" s="97"/>
      <c r="U61" s="101"/>
    </row>
    <row r="62" spans="1:21">
      <c r="A62" s="384">
        <v>28</v>
      </c>
      <c r="B62" s="384">
        <f>VLOOKUP(A62,'18BS'!$B$24:$E$103,2,0)</f>
        <v>3604555</v>
      </c>
      <c r="C62" s="384" t="str">
        <f>VLOOKUP(A62,'18BS'!$B$24:$E$103,3,0)</f>
        <v>石田　凌大</v>
      </c>
      <c r="D62" s="385" t="s">
        <v>422</v>
      </c>
      <c r="E62" s="384" t="str">
        <f>VLOOKUP(A62,'18BS'!$B$24:$E$103,4,0)</f>
        <v>マス・ガイアＴＣ</v>
      </c>
      <c r="F62" s="385" t="s">
        <v>423</v>
      </c>
      <c r="G62" s="96"/>
      <c r="H62" s="87"/>
      <c r="I62" s="388" t="s">
        <v>457</v>
      </c>
      <c r="J62" s="101"/>
      <c r="K62" s="56"/>
      <c r="L62" s="384">
        <v>68</v>
      </c>
      <c r="M62" s="384">
        <f>VLOOKUP(L62,'18BS'!$B$24:$E$103,2,0)</f>
        <v>3604675</v>
      </c>
      <c r="N62" s="384" t="str">
        <f>VLOOKUP(L62,'18BS'!$B$24:$E$103,3,0)</f>
        <v>小岩井　芳季</v>
      </c>
      <c r="O62" s="385" t="s">
        <v>422</v>
      </c>
      <c r="P62" s="384" t="str">
        <f>VLOOKUP(L62,'18BS'!$B$24:$E$103,4,0)</f>
        <v>清真高</v>
      </c>
      <c r="Q62" s="385" t="s">
        <v>423</v>
      </c>
      <c r="R62" s="96"/>
      <c r="S62" s="87"/>
      <c r="T62" s="388" t="s">
        <v>458</v>
      </c>
      <c r="U62" s="101"/>
    </row>
    <row r="63" spans="1:21">
      <c r="A63" s="384"/>
      <c r="B63" s="384"/>
      <c r="C63" s="384"/>
      <c r="D63" s="385"/>
      <c r="E63" s="384"/>
      <c r="F63" s="385"/>
      <c r="G63" s="87"/>
      <c r="H63" s="87"/>
      <c r="I63" s="388"/>
      <c r="J63" s="95"/>
      <c r="K63" s="56"/>
      <c r="L63" s="384"/>
      <c r="M63" s="384"/>
      <c r="N63" s="384"/>
      <c r="O63" s="385"/>
      <c r="P63" s="384"/>
      <c r="Q63" s="385"/>
      <c r="R63" s="87"/>
      <c r="S63" s="87"/>
      <c r="T63" s="388"/>
      <c r="U63" s="95"/>
    </row>
    <row r="64" spans="1:21">
      <c r="A64" s="384">
        <v>29</v>
      </c>
      <c r="B64" s="384">
        <f>VLOOKUP(A64,'18BS'!$B$24:$E$103,2,0)</f>
        <v>3604716</v>
      </c>
      <c r="C64" s="384" t="str">
        <f>VLOOKUP(A64,'18BS'!$B$24:$E$103,3,0)</f>
        <v>中原　佑基</v>
      </c>
      <c r="D64" s="385" t="s">
        <v>422</v>
      </c>
      <c r="E64" s="384" t="str">
        <f>VLOOKUP(A64,'18BS'!$B$24:$E$103,4,0)</f>
        <v>清真高</v>
      </c>
      <c r="F64" s="385" t="s">
        <v>423</v>
      </c>
      <c r="G64" s="93"/>
      <c r="H64" s="87"/>
      <c r="I64" s="388"/>
      <c r="J64" s="87"/>
      <c r="K64" s="56"/>
      <c r="L64" s="384">
        <v>69</v>
      </c>
      <c r="M64" s="384">
        <f>VLOOKUP(L64,'18BS'!$B$24:$E$103,2,0)</f>
        <v>3604286</v>
      </c>
      <c r="N64" s="384" t="str">
        <f>VLOOKUP(L64,'18BS'!$B$24:$E$103,3,0)</f>
        <v>朝比奈　寛生</v>
      </c>
      <c r="O64" s="385" t="s">
        <v>422</v>
      </c>
      <c r="P64" s="384" t="str">
        <f>VLOOKUP(L64,'18BS'!$B$24:$E$103,4,0)</f>
        <v>マス・ガイアＴＣ</v>
      </c>
      <c r="Q64" s="385" t="s">
        <v>423</v>
      </c>
      <c r="R64" s="93"/>
      <c r="S64" s="87"/>
      <c r="T64" s="388"/>
      <c r="U64" s="87"/>
    </row>
    <row r="65" spans="1:21">
      <c r="A65" s="384"/>
      <c r="B65" s="384"/>
      <c r="C65" s="384"/>
      <c r="D65" s="385"/>
      <c r="E65" s="384"/>
      <c r="F65" s="385"/>
      <c r="G65" s="94"/>
      <c r="H65" s="95"/>
      <c r="I65" s="388"/>
      <c r="J65" s="87"/>
      <c r="K65" s="56"/>
      <c r="L65" s="384"/>
      <c r="M65" s="384"/>
      <c r="N65" s="384"/>
      <c r="O65" s="385"/>
      <c r="P65" s="384"/>
      <c r="Q65" s="385"/>
      <c r="R65" s="94"/>
      <c r="S65" s="95"/>
      <c r="T65" s="388"/>
      <c r="U65" s="87"/>
    </row>
    <row r="66" spans="1:21">
      <c r="A66" s="384">
        <v>30</v>
      </c>
      <c r="B66" s="384"/>
      <c r="C66" s="384" t="s">
        <v>530</v>
      </c>
      <c r="D66" s="387"/>
      <c r="E66" s="387"/>
      <c r="F66" s="387"/>
      <c r="G66" s="96"/>
      <c r="H66" s="87"/>
      <c r="I66" s="99"/>
      <c r="J66" s="87"/>
      <c r="K66" s="56"/>
      <c r="L66" s="384">
        <v>70</v>
      </c>
      <c r="M66" s="384"/>
      <c r="N66" s="384" t="s">
        <v>530</v>
      </c>
      <c r="O66" s="387"/>
      <c r="P66" s="387"/>
      <c r="Q66" s="387"/>
      <c r="R66" s="96"/>
      <c r="S66" s="87"/>
      <c r="T66" s="99"/>
      <c r="U66" s="87"/>
    </row>
    <row r="67" spans="1:21">
      <c r="A67" s="384"/>
      <c r="B67" s="384"/>
      <c r="C67" s="384"/>
      <c r="D67" s="387"/>
      <c r="E67" s="387"/>
      <c r="F67" s="387"/>
      <c r="G67" s="87"/>
      <c r="H67" s="97"/>
      <c r="I67" s="98"/>
      <c r="J67" s="87"/>
      <c r="K67" s="56"/>
      <c r="L67" s="384"/>
      <c r="M67" s="384"/>
      <c r="N67" s="384"/>
      <c r="O67" s="387"/>
      <c r="P67" s="387"/>
      <c r="Q67" s="387"/>
      <c r="R67" s="87"/>
      <c r="S67" s="97"/>
      <c r="T67" s="98"/>
      <c r="U67" s="87"/>
    </row>
    <row r="68" spans="1:21">
      <c r="A68" s="384">
        <v>31</v>
      </c>
      <c r="B68" s="384"/>
      <c r="C68" s="384" t="s">
        <v>530</v>
      </c>
      <c r="D68" s="387"/>
      <c r="E68" s="387"/>
      <c r="F68" s="387"/>
      <c r="G68" s="93"/>
      <c r="H68" s="97"/>
      <c r="I68" s="87"/>
      <c r="J68" s="87"/>
      <c r="K68" s="56"/>
      <c r="L68" s="384">
        <v>71</v>
      </c>
      <c r="M68" s="384"/>
      <c r="N68" s="384" t="s">
        <v>530</v>
      </c>
      <c r="O68" s="387"/>
      <c r="P68" s="387"/>
      <c r="Q68" s="387"/>
      <c r="R68" s="93"/>
      <c r="S68" s="97"/>
      <c r="T68" s="87"/>
      <c r="U68" s="87"/>
    </row>
    <row r="69" spans="1:21">
      <c r="A69" s="384"/>
      <c r="B69" s="384"/>
      <c r="C69" s="384"/>
      <c r="D69" s="387"/>
      <c r="E69" s="387"/>
      <c r="F69" s="387"/>
      <c r="G69" s="94"/>
      <c r="H69" s="98"/>
      <c r="I69" s="87"/>
      <c r="J69" s="87"/>
      <c r="K69" s="56"/>
      <c r="L69" s="384"/>
      <c r="M69" s="384"/>
      <c r="N69" s="384"/>
      <c r="O69" s="387"/>
      <c r="P69" s="387"/>
      <c r="Q69" s="387"/>
      <c r="R69" s="94"/>
      <c r="S69" s="98"/>
      <c r="T69" s="87"/>
      <c r="U69" s="87"/>
    </row>
    <row r="70" spans="1:21">
      <c r="A70" s="384">
        <v>32</v>
      </c>
      <c r="B70" s="384">
        <f>VLOOKUP(A70,'18BS'!$B$24:$E$103,2,0)</f>
        <v>3604135</v>
      </c>
      <c r="C70" s="384" t="str">
        <f>VLOOKUP(A70,'18BS'!$B$24:$E$103,3,0)</f>
        <v>菅谷　勇任</v>
      </c>
      <c r="D70" s="385" t="s">
        <v>422</v>
      </c>
      <c r="E70" s="384" t="str">
        <f>VLOOKUP(A70,'18BS'!$B$24:$E$103,4,0)</f>
        <v>大洗ビーチTC</v>
      </c>
      <c r="F70" s="385" t="s">
        <v>423</v>
      </c>
      <c r="G70" s="96"/>
      <c r="H70" s="87"/>
      <c r="I70" s="87"/>
      <c r="J70" s="87"/>
      <c r="K70" s="56"/>
      <c r="L70" s="384">
        <v>72</v>
      </c>
      <c r="M70" s="384">
        <f>VLOOKUP(L70,'18BS'!$B$24:$E$103,2,0)</f>
        <v>3604687</v>
      </c>
      <c r="N70" s="384" t="str">
        <f>VLOOKUP(L70,'18BS'!$B$24:$E$103,3,0)</f>
        <v>池田　あさひ</v>
      </c>
      <c r="O70" s="385" t="s">
        <v>422</v>
      </c>
      <c r="P70" s="384" t="str">
        <f>VLOOKUP(L70,'18BS'!$B$24:$E$103,4,0)</f>
        <v>マス・ガイアＴＣ</v>
      </c>
      <c r="Q70" s="385" t="s">
        <v>423</v>
      </c>
      <c r="R70" s="96"/>
      <c r="S70" s="87"/>
      <c r="T70" s="87"/>
      <c r="U70" s="87"/>
    </row>
    <row r="71" spans="1:21">
      <c r="A71" s="384"/>
      <c r="B71" s="384"/>
      <c r="C71" s="384"/>
      <c r="D71" s="385"/>
      <c r="E71" s="384"/>
      <c r="F71" s="385"/>
      <c r="G71" s="87"/>
      <c r="H71" s="87"/>
      <c r="I71" s="87"/>
      <c r="J71" s="87"/>
      <c r="K71" s="56"/>
      <c r="L71" s="384"/>
      <c r="M71" s="384"/>
      <c r="N71" s="384"/>
      <c r="O71" s="385"/>
      <c r="P71" s="384"/>
      <c r="Q71" s="385"/>
      <c r="R71" s="87"/>
      <c r="S71" s="87"/>
      <c r="T71" s="87"/>
      <c r="U71" s="87"/>
    </row>
    <row r="72" spans="1:21">
      <c r="A72" s="125"/>
      <c r="B72" s="129"/>
      <c r="C72" s="126"/>
      <c r="D72" s="126"/>
      <c r="E72" s="126"/>
      <c r="F72" s="126"/>
      <c r="G72" s="87"/>
      <c r="H72" s="87"/>
      <c r="I72" s="87"/>
      <c r="J72" s="87"/>
      <c r="K72" s="56"/>
      <c r="L72" s="125"/>
      <c r="M72" s="129"/>
      <c r="N72" s="126"/>
      <c r="O72" s="126"/>
      <c r="P72" s="126"/>
      <c r="Q72" s="126"/>
      <c r="R72" s="87"/>
      <c r="S72" s="87"/>
      <c r="T72" s="87"/>
      <c r="U72" s="87"/>
    </row>
    <row r="73" spans="1:21">
      <c r="A73" s="384">
        <v>33</v>
      </c>
      <c r="B73" s="384">
        <f>VLOOKUP(A73,'18BS'!$B$24:$E$103,2,0)</f>
        <v>3604598</v>
      </c>
      <c r="C73" s="384" t="str">
        <f>VLOOKUP(A73,'18BS'!$B$24:$E$103,3,0)</f>
        <v>住谷　一真</v>
      </c>
      <c r="D73" s="385" t="s">
        <v>422</v>
      </c>
      <c r="E73" s="384" t="str">
        <f>VLOOKUP(A73,'18BS'!$B$24:$E$103,4,0)</f>
        <v>茨城中学校</v>
      </c>
      <c r="F73" s="385" t="s">
        <v>423</v>
      </c>
      <c r="G73" s="93"/>
      <c r="H73" s="87"/>
      <c r="I73" s="87"/>
      <c r="J73" s="87"/>
      <c r="K73" s="56"/>
      <c r="L73" s="384">
        <v>73</v>
      </c>
      <c r="M73" s="384">
        <f>VLOOKUP(L73,'18BS'!$B$24:$E$103,2,0)</f>
        <v>3604451</v>
      </c>
      <c r="N73" s="384" t="str">
        <f>VLOOKUP(L73,'18BS'!$B$24:$E$103,3,0)</f>
        <v>大森　匠</v>
      </c>
      <c r="O73" s="385" t="s">
        <v>422</v>
      </c>
      <c r="P73" s="384" t="str">
        <f>VLOOKUP(L73,'18BS'!$B$24:$E$103,4,0)</f>
        <v>マス・ガイアＴＣ</v>
      </c>
      <c r="Q73" s="385" t="s">
        <v>423</v>
      </c>
      <c r="R73" s="93"/>
      <c r="S73" s="87"/>
      <c r="T73" s="87"/>
      <c r="U73" s="87"/>
    </row>
    <row r="74" spans="1:21">
      <c r="A74" s="384"/>
      <c r="B74" s="384"/>
      <c r="C74" s="384"/>
      <c r="D74" s="385"/>
      <c r="E74" s="384"/>
      <c r="F74" s="385"/>
      <c r="G74" s="94"/>
      <c r="H74" s="95"/>
      <c r="I74" s="87"/>
      <c r="J74" s="87"/>
      <c r="K74" s="56"/>
      <c r="L74" s="384"/>
      <c r="M74" s="384"/>
      <c r="N74" s="384"/>
      <c r="O74" s="385"/>
      <c r="P74" s="384"/>
      <c r="Q74" s="385"/>
      <c r="R74" s="94"/>
      <c r="S74" s="95"/>
      <c r="T74" s="87"/>
      <c r="U74" s="87"/>
    </row>
    <row r="75" spans="1:21">
      <c r="A75" s="384">
        <v>34</v>
      </c>
      <c r="B75" s="384" t="str">
        <f>VLOOKUP(A75,'18BS'!$B$24:$E$103,2,0)</f>
        <v>BYE</v>
      </c>
      <c r="C75" s="384">
        <f>VLOOKUP(A75,'18BS'!$B$24:$E$103,3,0)</f>
        <v>0</v>
      </c>
      <c r="D75" s="385" t="s">
        <v>422</v>
      </c>
      <c r="E75" s="384">
        <f>VLOOKUP(A75,'18BS'!$B$24:$E$103,4,0)</f>
        <v>0</v>
      </c>
      <c r="F75" s="385" t="s">
        <v>423</v>
      </c>
      <c r="G75" s="96"/>
      <c r="H75" s="94"/>
      <c r="I75" s="87"/>
      <c r="J75" s="87"/>
      <c r="K75" s="56"/>
      <c r="L75" s="384">
        <v>74</v>
      </c>
      <c r="M75" s="384"/>
      <c r="N75" s="384" t="s">
        <v>530</v>
      </c>
      <c r="O75" s="387"/>
      <c r="P75" s="387"/>
      <c r="Q75" s="387"/>
      <c r="R75" s="96"/>
      <c r="S75" s="94"/>
      <c r="T75" s="87"/>
      <c r="U75" s="87"/>
    </row>
    <row r="76" spans="1:21">
      <c r="A76" s="384"/>
      <c r="B76" s="384"/>
      <c r="C76" s="384"/>
      <c r="D76" s="385"/>
      <c r="E76" s="384"/>
      <c r="F76" s="385"/>
      <c r="G76" s="87"/>
      <c r="H76" s="97"/>
      <c r="I76" s="95"/>
      <c r="J76" s="87"/>
      <c r="K76" s="56"/>
      <c r="L76" s="384"/>
      <c r="M76" s="384"/>
      <c r="N76" s="384"/>
      <c r="O76" s="387"/>
      <c r="P76" s="387"/>
      <c r="Q76" s="387"/>
      <c r="R76" s="87"/>
      <c r="S76" s="97"/>
      <c r="T76" s="95"/>
      <c r="U76" s="87"/>
    </row>
    <row r="77" spans="1:21">
      <c r="A77" s="384">
        <v>35</v>
      </c>
      <c r="B77" s="384" t="str">
        <f>VLOOKUP(A77,'18BS'!$B$24:$E$103,2,0)</f>
        <v>BYE</v>
      </c>
      <c r="C77" s="384">
        <f>VLOOKUP(A77,'18BS'!$B$24:$E$103,3,0)</f>
        <v>0</v>
      </c>
      <c r="D77" s="385" t="s">
        <v>422</v>
      </c>
      <c r="E77" s="384">
        <f>VLOOKUP(A77,'18BS'!$B$24:$E$103,4,0)</f>
        <v>0</v>
      </c>
      <c r="F77" s="385" t="s">
        <v>423</v>
      </c>
      <c r="G77" s="93"/>
      <c r="H77" s="97"/>
      <c r="I77" s="94"/>
      <c r="J77" s="87"/>
      <c r="K77" s="56"/>
      <c r="L77" s="384">
        <v>75</v>
      </c>
      <c r="M77" s="384"/>
      <c r="N77" s="384" t="s">
        <v>530</v>
      </c>
      <c r="O77" s="387"/>
      <c r="P77" s="387"/>
      <c r="Q77" s="387"/>
      <c r="R77" s="93"/>
      <c r="S77" s="97"/>
      <c r="T77" s="94"/>
      <c r="U77" s="87"/>
    </row>
    <row r="78" spans="1:21">
      <c r="A78" s="384"/>
      <c r="B78" s="384"/>
      <c r="C78" s="384"/>
      <c r="D78" s="385"/>
      <c r="E78" s="384"/>
      <c r="F78" s="385"/>
      <c r="G78" s="94"/>
      <c r="H78" s="98"/>
      <c r="I78" s="97"/>
      <c r="J78" s="87"/>
      <c r="K78" s="56"/>
      <c r="L78" s="384"/>
      <c r="M78" s="384"/>
      <c r="N78" s="384"/>
      <c r="O78" s="387"/>
      <c r="P78" s="387"/>
      <c r="Q78" s="387"/>
      <c r="R78" s="94"/>
      <c r="S78" s="98"/>
      <c r="T78" s="97"/>
      <c r="U78" s="87"/>
    </row>
    <row r="79" spans="1:21">
      <c r="A79" s="384">
        <v>36</v>
      </c>
      <c r="B79" s="384">
        <f>VLOOKUP(A79,'18BS'!$B$24:$E$103,2,0)</f>
        <v>3604475</v>
      </c>
      <c r="C79" s="384" t="str">
        <f>VLOOKUP(A79,'18BS'!$B$24:$E$103,3,0)</f>
        <v>藤枝　正樹</v>
      </c>
      <c r="D79" s="385" t="s">
        <v>422</v>
      </c>
      <c r="E79" s="384" t="str">
        <f>VLOOKUP(A79,'18BS'!$B$24:$E$103,4,0)</f>
        <v>江戸取高</v>
      </c>
      <c r="F79" s="385" t="s">
        <v>423</v>
      </c>
      <c r="G79" s="96"/>
      <c r="H79" s="87"/>
      <c r="I79" s="388" t="s">
        <v>459</v>
      </c>
      <c r="J79" s="87"/>
      <c r="K79" s="56"/>
      <c r="L79" s="384">
        <v>76</v>
      </c>
      <c r="M79" s="384">
        <f>VLOOKUP(L79,'18BS'!$B$24:$E$103,2,0)</f>
        <v>3604725</v>
      </c>
      <c r="N79" s="384" t="str">
        <f>VLOOKUP(L79,'18BS'!$B$24:$E$103,3,0)</f>
        <v>佐柳　宏一</v>
      </c>
      <c r="O79" s="385" t="s">
        <v>422</v>
      </c>
      <c r="P79" s="384" t="str">
        <f>VLOOKUP(L79,'18BS'!$B$24:$E$103,4,0)</f>
        <v>清真高</v>
      </c>
      <c r="Q79" s="385" t="s">
        <v>423</v>
      </c>
      <c r="R79" s="96"/>
      <c r="S79" s="87"/>
      <c r="T79" s="388" t="s">
        <v>460</v>
      </c>
      <c r="U79" s="87"/>
    </row>
    <row r="80" spans="1:21">
      <c r="A80" s="384"/>
      <c r="B80" s="384"/>
      <c r="C80" s="384"/>
      <c r="D80" s="385"/>
      <c r="E80" s="384"/>
      <c r="F80" s="385"/>
      <c r="G80" s="87"/>
      <c r="H80" s="87"/>
      <c r="I80" s="388"/>
      <c r="J80" s="95"/>
      <c r="K80" s="56"/>
      <c r="L80" s="384"/>
      <c r="M80" s="384"/>
      <c r="N80" s="384"/>
      <c r="O80" s="385"/>
      <c r="P80" s="384"/>
      <c r="Q80" s="385"/>
      <c r="R80" s="87"/>
      <c r="S80" s="87"/>
      <c r="T80" s="388"/>
      <c r="U80" s="95"/>
    </row>
    <row r="81" spans="1:21">
      <c r="A81" s="384">
        <v>37</v>
      </c>
      <c r="B81" s="384">
        <f>VLOOKUP(A81,'18BS'!$B$24:$E$103,2,0)</f>
        <v>3604639</v>
      </c>
      <c r="C81" s="384" t="str">
        <f>VLOOKUP(A81,'18BS'!$B$24:$E$103,3,0)</f>
        <v>逆井　青空</v>
      </c>
      <c r="D81" s="385" t="s">
        <v>422</v>
      </c>
      <c r="E81" s="384" t="str">
        <f>VLOOKUP(A81,'18BS'!$B$24:$E$103,4,0)</f>
        <v>守谷ＴＣ</v>
      </c>
      <c r="F81" s="385" t="s">
        <v>423</v>
      </c>
      <c r="G81" s="93"/>
      <c r="H81" s="87"/>
      <c r="I81" s="388"/>
      <c r="J81" s="100"/>
      <c r="K81" s="56"/>
      <c r="L81" s="384">
        <v>77</v>
      </c>
      <c r="M81" s="384">
        <f>VLOOKUP(L81,'18BS'!$B$24:$E$103,2,0)</f>
        <v>3604796</v>
      </c>
      <c r="N81" s="384" t="str">
        <f>VLOOKUP(L81,'18BS'!$B$24:$E$103,3,0)</f>
        <v>三澤　亮太</v>
      </c>
      <c r="O81" s="385" t="s">
        <v>422</v>
      </c>
      <c r="P81" s="384" t="str">
        <f>VLOOKUP(L81,'18BS'!$B$24:$E$103,4,0)</f>
        <v>T-1インドアTS</v>
      </c>
      <c r="Q81" s="385" t="s">
        <v>423</v>
      </c>
      <c r="R81" s="93"/>
      <c r="S81" s="87"/>
      <c r="T81" s="388"/>
      <c r="U81" s="100"/>
    </row>
    <row r="82" spans="1:21">
      <c r="A82" s="384"/>
      <c r="B82" s="384"/>
      <c r="C82" s="384"/>
      <c r="D82" s="385"/>
      <c r="E82" s="384"/>
      <c r="F82" s="385"/>
      <c r="G82" s="94"/>
      <c r="H82" s="95"/>
      <c r="I82" s="388"/>
      <c r="J82" s="101"/>
      <c r="K82" s="56"/>
      <c r="L82" s="384"/>
      <c r="M82" s="384"/>
      <c r="N82" s="384"/>
      <c r="O82" s="385"/>
      <c r="P82" s="384"/>
      <c r="Q82" s="385"/>
      <c r="R82" s="94"/>
      <c r="S82" s="95"/>
      <c r="T82" s="388"/>
      <c r="U82" s="101"/>
    </row>
    <row r="83" spans="1:21">
      <c r="A83" s="384">
        <v>38</v>
      </c>
      <c r="B83" s="384" t="str">
        <f>VLOOKUP(A83,'18BS'!$B$24:$E$103,2,0)</f>
        <v>BYE</v>
      </c>
      <c r="C83" s="384">
        <f>VLOOKUP(A83,'18BS'!$B$24:$E$103,3,0)</f>
        <v>0</v>
      </c>
      <c r="D83" s="385" t="s">
        <v>422</v>
      </c>
      <c r="E83" s="384">
        <f>VLOOKUP(A83,'18BS'!$B$24:$E$103,4,0)</f>
        <v>0</v>
      </c>
      <c r="F83" s="385" t="s">
        <v>423</v>
      </c>
      <c r="G83" s="96"/>
      <c r="H83" s="87"/>
      <c r="I83" s="99"/>
      <c r="J83" s="101"/>
      <c r="K83" s="56"/>
      <c r="L83" s="384">
        <v>78</v>
      </c>
      <c r="M83" s="384"/>
      <c r="N83" s="384" t="s">
        <v>530</v>
      </c>
      <c r="O83" s="387"/>
      <c r="P83" s="387"/>
      <c r="Q83" s="387"/>
      <c r="R83" s="96"/>
      <c r="S83" s="87"/>
      <c r="T83" s="99"/>
      <c r="U83" s="101"/>
    </row>
    <row r="84" spans="1:21">
      <c r="A84" s="384"/>
      <c r="B84" s="384"/>
      <c r="C84" s="384"/>
      <c r="D84" s="385"/>
      <c r="E84" s="384"/>
      <c r="F84" s="385"/>
      <c r="G84" s="87"/>
      <c r="H84" s="97"/>
      <c r="I84" s="98"/>
      <c r="J84" s="101"/>
      <c r="K84" s="56"/>
      <c r="L84" s="384"/>
      <c r="M84" s="384"/>
      <c r="N84" s="384"/>
      <c r="O84" s="387"/>
      <c r="P84" s="387"/>
      <c r="Q84" s="387"/>
      <c r="R84" s="87"/>
      <c r="S84" s="97"/>
      <c r="T84" s="98"/>
      <c r="U84" s="101"/>
    </row>
    <row r="85" spans="1:21">
      <c r="A85" s="384">
        <v>39</v>
      </c>
      <c r="B85" s="384" t="str">
        <f>VLOOKUP(A85,'18BS'!$B$24:$E$103,2,0)</f>
        <v>BYE</v>
      </c>
      <c r="C85" s="384">
        <f>VLOOKUP(A85,'18BS'!$B$24:$E$103,3,0)</f>
        <v>0</v>
      </c>
      <c r="D85" s="385" t="s">
        <v>422</v>
      </c>
      <c r="E85" s="384">
        <f>VLOOKUP(A85,'18BS'!$B$24:$E$103,4,0)</f>
        <v>0</v>
      </c>
      <c r="F85" s="385" t="s">
        <v>423</v>
      </c>
      <c r="G85" s="93"/>
      <c r="H85" s="97"/>
      <c r="I85" s="87"/>
      <c r="J85" s="101"/>
      <c r="K85" s="56"/>
      <c r="L85" s="384">
        <v>79</v>
      </c>
      <c r="M85" s="384"/>
      <c r="N85" s="384" t="s">
        <v>530</v>
      </c>
      <c r="O85" s="387"/>
      <c r="P85" s="387"/>
      <c r="Q85" s="387"/>
      <c r="R85" s="93"/>
      <c r="S85" s="97"/>
      <c r="T85" s="87"/>
      <c r="U85" s="101"/>
    </row>
    <row r="86" spans="1:21">
      <c r="A86" s="384"/>
      <c r="B86" s="384"/>
      <c r="C86" s="384"/>
      <c r="D86" s="385"/>
      <c r="E86" s="384"/>
      <c r="F86" s="385"/>
      <c r="G86" s="94"/>
      <c r="H86" s="98"/>
      <c r="I86" s="87"/>
      <c r="J86" s="101"/>
      <c r="K86" s="56"/>
      <c r="L86" s="384"/>
      <c r="M86" s="384"/>
      <c r="N86" s="384"/>
      <c r="O86" s="387"/>
      <c r="P86" s="387"/>
      <c r="Q86" s="387"/>
      <c r="R86" s="94"/>
      <c r="S86" s="98"/>
      <c r="T86" s="87"/>
      <c r="U86" s="101"/>
    </row>
    <row r="87" spans="1:21">
      <c r="A87" s="384">
        <v>40</v>
      </c>
      <c r="B87" s="384">
        <f>VLOOKUP(A87,'18BS'!$B$24:$E$103,2,0)</f>
        <v>3604783</v>
      </c>
      <c r="C87" s="384" t="str">
        <f>VLOOKUP(A87,'18BS'!$B$24:$E$103,3,0)</f>
        <v>皆藤将人</v>
      </c>
      <c r="D87" s="385" t="s">
        <v>422</v>
      </c>
      <c r="E87" s="384" t="str">
        <f>VLOOKUP(A87,'18BS'!$B$24:$E$103,4,0)</f>
        <v>大洗ビーチTC</v>
      </c>
      <c r="F87" s="385" t="s">
        <v>423</v>
      </c>
      <c r="G87" s="96"/>
      <c r="H87" s="87"/>
      <c r="I87" s="87"/>
      <c r="J87" s="101"/>
      <c r="K87" s="56"/>
      <c r="L87" s="384">
        <v>80</v>
      </c>
      <c r="M87" s="384">
        <f>VLOOKUP(L87,'18BS'!$B$24:$E$103,2,0)</f>
        <v>3604790</v>
      </c>
      <c r="N87" s="384" t="str">
        <f>VLOOKUP(L87,'18BS'!$B$24:$E$103,3,0)</f>
        <v>松井　浩樹</v>
      </c>
      <c r="O87" s="385" t="s">
        <v>422</v>
      </c>
      <c r="P87" s="384" t="str">
        <f>VLOOKUP(L87,'18BS'!$B$24:$E$103,4,0)</f>
        <v>T-1インドアTS</v>
      </c>
      <c r="Q87" s="385" t="s">
        <v>423</v>
      </c>
      <c r="R87" s="96"/>
      <c r="S87" s="87"/>
      <c r="T87" s="87"/>
      <c r="U87" s="101"/>
    </row>
    <row r="88" spans="1:21">
      <c r="A88" s="384"/>
      <c r="B88" s="384"/>
      <c r="C88" s="384"/>
      <c r="D88" s="385"/>
      <c r="E88" s="384"/>
      <c r="F88" s="385"/>
      <c r="G88" s="87"/>
      <c r="H88" s="87"/>
      <c r="I88" s="87"/>
      <c r="J88" s="101"/>
      <c r="K88" s="56"/>
      <c r="L88" s="384"/>
      <c r="M88" s="384"/>
      <c r="N88" s="384"/>
      <c r="O88" s="385"/>
      <c r="P88" s="384"/>
      <c r="Q88" s="385"/>
      <c r="R88" s="87"/>
      <c r="S88" s="87"/>
      <c r="T88" s="87"/>
      <c r="U88" s="101"/>
    </row>
  </sheetData>
  <mergeCells count="428">
    <mergeCell ref="O58:Q59"/>
    <mergeCell ref="O60:Q61"/>
    <mergeCell ref="O66:Q67"/>
    <mergeCell ref="O68:Q69"/>
    <mergeCell ref="D17:F18"/>
    <mergeCell ref="D24:F25"/>
    <mergeCell ref="D32:F33"/>
    <mergeCell ref="O17:Q18"/>
    <mergeCell ref="O24:Q25"/>
    <mergeCell ref="O26:Q27"/>
    <mergeCell ref="O32:Q33"/>
    <mergeCell ref="O34:Q35"/>
    <mergeCell ref="O41:Q42"/>
    <mergeCell ref="O43:Q44"/>
    <mergeCell ref="O49:Q50"/>
    <mergeCell ref="O51:Q52"/>
    <mergeCell ref="N62:N63"/>
    <mergeCell ref="O62:O63"/>
    <mergeCell ref="P62:P63"/>
    <mergeCell ref="Q62:Q63"/>
    <mergeCell ref="Q53:Q54"/>
    <mergeCell ref="N53:N54"/>
    <mergeCell ref="O53:O54"/>
    <mergeCell ref="P53:P54"/>
    <mergeCell ref="A83:A84"/>
    <mergeCell ref="B83:B84"/>
    <mergeCell ref="C83:C84"/>
    <mergeCell ref="D83:D84"/>
    <mergeCell ref="E83:E84"/>
    <mergeCell ref="F83:F84"/>
    <mergeCell ref="E79:E80"/>
    <mergeCell ref="O75:Q76"/>
    <mergeCell ref="O77:Q78"/>
    <mergeCell ref="O83:Q84"/>
    <mergeCell ref="L83:L84"/>
    <mergeCell ref="M83:M84"/>
    <mergeCell ref="N83:N84"/>
    <mergeCell ref="N79:N80"/>
    <mergeCell ref="O79:O80"/>
    <mergeCell ref="P79:P80"/>
    <mergeCell ref="Q79:Q80"/>
    <mergeCell ref="A77:A78"/>
    <mergeCell ref="B77:B78"/>
    <mergeCell ref="C77:C78"/>
    <mergeCell ref="D77:D78"/>
    <mergeCell ref="E77:E78"/>
    <mergeCell ref="F77:F78"/>
    <mergeCell ref="L77:L78"/>
    <mergeCell ref="A87:A88"/>
    <mergeCell ref="B87:B88"/>
    <mergeCell ref="C87:C88"/>
    <mergeCell ref="D87:D88"/>
    <mergeCell ref="E87:E88"/>
    <mergeCell ref="A85:A86"/>
    <mergeCell ref="B85:B86"/>
    <mergeCell ref="C85:C86"/>
    <mergeCell ref="D85:D86"/>
    <mergeCell ref="E85:E86"/>
    <mergeCell ref="L85:L86"/>
    <mergeCell ref="Q87:Q88"/>
    <mergeCell ref="F87:F88"/>
    <mergeCell ref="L87:L88"/>
    <mergeCell ref="M87:M88"/>
    <mergeCell ref="N87:N88"/>
    <mergeCell ref="O87:O88"/>
    <mergeCell ref="P87:P88"/>
    <mergeCell ref="M85:M86"/>
    <mergeCell ref="N85:N86"/>
    <mergeCell ref="F85:F86"/>
    <mergeCell ref="O85:Q86"/>
    <mergeCell ref="T79:T82"/>
    <mergeCell ref="A81:A82"/>
    <mergeCell ref="B81:B82"/>
    <mergeCell ref="C81:C82"/>
    <mergeCell ref="D81:D82"/>
    <mergeCell ref="E81:E82"/>
    <mergeCell ref="Q81:Q82"/>
    <mergeCell ref="F81:F82"/>
    <mergeCell ref="L81:L82"/>
    <mergeCell ref="M81:M82"/>
    <mergeCell ref="N81:N82"/>
    <mergeCell ref="O81:O82"/>
    <mergeCell ref="P81:P82"/>
    <mergeCell ref="A79:A80"/>
    <mergeCell ref="B79:B80"/>
    <mergeCell ref="C79:C80"/>
    <mergeCell ref="D79:D80"/>
    <mergeCell ref="F79:F80"/>
    <mergeCell ref="I79:I82"/>
    <mergeCell ref="L79:L80"/>
    <mergeCell ref="M79:M80"/>
    <mergeCell ref="M77:M78"/>
    <mergeCell ref="N77:N78"/>
    <mergeCell ref="A75:A76"/>
    <mergeCell ref="B75:B76"/>
    <mergeCell ref="C75:C76"/>
    <mergeCell ref="D75:D76"/>
    <mergeCell ref="E75:E76"/>
    <mergeCell ref="F75:F76"/>
    <mergeCell ref="L75:L76"/>
    <mergeCell ref="M75:M76"/>
    <mergeCell ref="N75:N76"/>
    <mergeCell ref="A70:A71"/>
    <mergeCell ref="B70:B71"/>
    <mergeCell ref="C70:C71"/>
    <mergeCell ref="D70:D71"/>
    <mergeCell ref="E70:E71"/>
    <mergeCell ref="Q70:Q71"/>
    <mergeCell ref="A73:A74"/>
    <mergeCell ref="B73:B74"/>
    <mergeCell ref="C73:C74"/>
    <mergeCell ref="D73:D74"/>
    <mergeCell ref="E73:E74"/>
    <mergeCell ref="F73:F74"/>
    <mergeCell ref="L73:L74"/>
    <mergeCell ref="M73:M74"/>
    <mergeCell ref="N73:N74"/>
    <mergeCell ref="F70:F71"/>
    <mergeCell ref="L70:L71"/>
    <mergeCell ref="M70:M71"/>
    <mergeCell ref="N70:N71"/>
    <mergeCell ref="O70:O71"/>
    <mergeCell ref="P70:P71"/>
    <mergeCell ref="O73:O74"/>
    <mergeCell ref="P73:P74"/>
    <mergeCell ref="Q73:Q74"/>
    <mergeCell ref="A68:A69"/>
    <mergeCell ref="B68:B69"/>
    <mergeCell ref="C68:C69"/>
    <mergeCell ref="L68:L69"/>
    <mergeCell ref="M68:M69"/>
    <mergeCell ref="N68:N69"/>
    <mergeCell ref="A66:A67"/>
    <mergeCell ref="B66:B67"/>
    <mergeCell ref="C66:C67"/>
    <mergeCell ref="L66:L67"/>
    <mergeCell ref="M66:M67"/>
    <mergeCell ref="N66:N67"/>
    <mergeCell ref="D66:F67"/>
    <mergeCell ref="D68:F69"/>
    <mergeCell ref="T62:T65"/>
    <mergeCell ref="A64:A65"/>
    <mergeCell ref="B64:B65"/>
    <mergeCell ref="C64:C65"/>
    <mergeCell ref="D64:D65"/>
    <mergeCell ref="E64:E65"/>
    <mergeCell ref="Q64:Q65"/>
    <mergeCell ref="F64:F65"/>
    <mergeCell ref="L64:L65"/>
    <mergeCell ref="M64:M65"/>
    <mergeCell ref="N64:N65"/>
    <mergeCell ref="O64:O65"/>
    <mergeCell ref="P64:P65"/>
    <mergeCell ref="A62:A63"/>
    <mergeCell ref="B62:B63"/>
    <mergeCell ref="C62:C63"/>
    <mergeCell ref="D62:D63"/>
    <mergeCell ref="E62:E63"/>
    <mergeCell ref="F62:F63"/>
    <mergeCell ref="I62:I65"/>
    <mergeCell ref="L62:L63"/>
    <mergeCell ref="M62:M63"/>
    <mergeCell ref="A60:A61"/>
    <mergeCell ref="B60:B61"/>
    <mergeCell ref="C60:C61"/>
    <mergeCell ref="D60:D61"/>
    <mergeCell ref="E60:E61"/>
    <mergeCell ref="F60:F61"/>
    <mergeCell ref="L60:L61"/>
    <mergeCell ref="M60:M61"/>
    <mergeCell ref="N60:N61"/>
    <mergeCell ref="A58:A59"/>
    <mergeCell ref="B58:B59"/>
    <mergeCell ref="C58:C59"/>
    <mergeCell ref="L58:L59"/>
    <mergeCell ref="M58:M59"/>
    <mergeCell ref="N58:N59"/>
    <mergeCell ref="A53:A54"/>
    <mergeCell ref="B53:B54"/>
    <mergeCell ref="C53:C54"/>
    <mergeCell ref="D53:D54"/>
    <mergeCell ref="E53:E54"/>
    <mergeCell ref="D58:F59"/>
    <mergeCell ref="A56:A57"/>
    <mergeCell ref="B56:B57"/>
    <mergeCell ref="C56:C57"/>
    <mergeCell ref="D56:D57"/>
    <mergeCell ref="E56:E57"/>
    <mergeCell ref="F56:F57"/>
    <mergeCell ref="L56:L57"/>
    <mergeCell ref="M56:M57"/>
    <mergeCell ref="N56:N57"/>
    <mergeCell ref="F53:F54"/>
    <mergeCell ref="L53:L54"/>
    <mergeCell ref="M53:M54"/>
    <mergeCell ref="O56:O57"/>
    <mergeCell ref="P56:P57"/>
    <mergeCell ref="Q56:Q57"/>
    <mergeCell ref="A51:A52"/>
    <mergeCell ref="B51:B52"/>
    <mergeCell ref="C51:C52"/>
    <mergeCell ref="L51:L52"/>
    <mergeCell ref="M51:M52"/>
    <mergeCell ref="N51:N52"/>
    <mergeCell ref="A49:A50"/>
    <mergeCell ref="B49:B50"/>
    <mergeCell ref="C49:C50"/>
    <mergeCell ref="L49:L50"/>
    <mergeCell ref="M49:M50"/>
    <mergeCell ref="N49:N50"/>
    <mergeCell ref="D49:F50"/>
    <mergeCell ref="D51:F52"/>
    <mergeCell ref="N45:N46"/>
    <mergeCell ref="M45:M46"/>
    <mergeCell ref="O45:O46"/>
    <mergeCell ref="P45:P46"/>
    <mergeCell ref="Q45:Q46"/>
    <mergeCell ref="T45:T48"/>
    <mergeCell ref="A47:A48"/>
    <mergeCell ref="B47:B48"/>
    <mergeCell ref="C47:C48"/>
    <mergeCell ref="D47:D48"/>
    <mergeCell ref="E47:E48"/>
    <mergeCell ref="Q47:Q48"/>
    <mergeCell ref="F47:F48"/>
    <mergeCell ref="L47:L48"/>
    <mergeCell ref="M47:M48"/>
    <mergeCell ref="N47:N48"/>
    <mergeCell ref="O47:O48"/>
    <mergeCell ref="P47:P48"/>
    <mergeCell ref="A45:A46"/>
    <mergeCell ref="B45:B46"/>
    <mergeCell ref="C45:C46"/>
    <mergeCell ref="D45:D46"/>
    <mergeCell ref="E45:E46"/>
    <mergeCell ref="F45:F46"/>
    <mergeCell ref="I45:I48"/>
    <mergeCell ref="L45:L46"/>
    <mergeCell ref="A43:A44"/>
    <mergeCell ref="B43:B44"/>
    <mergeCell ref="C43:C44"/>
    <mergeCell ref="D43:D44"/>
    <mergeCell ref="E43:E44"/>
    <mergeCell ref="F43:F44"/>
    <mergeCell ref="L43:L44"/>
    <mergeCell ref="M43:M44"/>
    <mergeCell ref="N43:N44"/>
    <mergeCell ref="A41:A42"/>
    <mergeCell ref="B41:B42"/>
    <mergeCell ref="C41:C42"/>
    <mergeCell ref="L41:L42"/>
    <mergeCell ref="M41:M42"/>
    <mergeCell ref="N41:N42"/>
    <mergeCell ref="A36:A37"/>
    <mergeCell ref="B36:B37"/>
    <mergeCell ref="C36:C37"/>
    <mergeCell ref="D36:D37"/>
    <mergeCell ref="E36:E37"/>
    <mergeCell ref="D41:F42"/>
    <mergeCell ref="Q36:Q37"/>
    <mergeCell ref="A39:A40"/>
    <mergeCell ref="B39:B40"/>
    <mergeCell ref="C39:C40"/>
    <mergeCell ref="D39:D40"/>
    <mergeCell ref="E39:E40"/>
    <mergeCell ref="F39:F40"/>
    <mergeCell ref="L39:L40"/>
    <mergeCell ref="M39:M40"/>
    <mergeCell ref="N39:N40"/>
    <mergeCell ref="F36:F37"/>
    <mergeCell ref="L36:L37"/>
    <mergeCell ref="M36:M37"/>
    <mergeCell ref="N36:N37"/>
    <mergeCell ref="O36:O37"/>
    <mergeCell ref="P36:P37"/>
    <mergeCell ref="O39:O40"/>
    <mergeCell ref="P39:P40"/>
    <mergeCell ref="Q39:Q40"/>
    <mergeCell ref="A34:A35"/>
    <mergeCell ref="B34:B35"/>
    <mergeCell ref="C34:C35"/>
    <mergeCell ref="L34:L35"/>
    <mergeCell ref="M34:M35"/>
    <mergeCell ref="N34:N35"/>
    <mergeCell ref="A32:A33"/>
    <mergeCell ref="B32:B33"/>
    <mergeCell ref="C32:C33"/>
    <mergeCell ref="L32:L33"/>
    <mergeCell ref="M32:M33"/>
    <mergeCell ref="N32:N33"/>
    <mergeCell ref="D34:F35"/>
    <mergeCell ref="N28:N29"/>
    <mergeCell ref="O28:O29"/>
    <mergeCell ref="P28:P29"/>
    <mergeCell ref="Q28:Q29"/>
    <mergeCell ref="T28:T31"/>
    <mergeCell ref="A30:A31"/>
    <mergeCell ref="B30:B31"/>
    <mergeCell ref="C30:C31"/>
    <mergeCell ref="D30:D31"/>
    <mergeCell ref="E30:E31"/>
    <mergeCell ref="Q30:Q31"/>
    <mergeCell ref="F30:F31"/>
    <mergeCell ref="L30:L31"/>
    <mergeCell ref="M30:M31"/>
    <mergeCell ref="N30:N31"/>
    <mergeCell ref="O30:O31"/>
    <mergeCell ref="P30:P31"/>
    <mergeCell ref="A28:A29"/>
    <mergeCell ref="B28:B29"/>
    <mergeCell ref="C28:C29"/>
    <mergeCell ref="D28:D29"/>
    <mergeCell ref="E28:E29"/>
    <mergeCell ref="F28:F29"/>
    <mergeCell ref="I28:I31"/>
    <mergeCell ref="L28:L29"/>
    <mergeCell ref="M28:M29"/>
    <mergeCell ref="A26:A27"/>
    <mergeCell ref="B26:B27"/>
    <mergeCell ref="C26:C27"/>
    <mergeCell ref="D26:D27"/>
    <mergeCell ref="E26:E27"/>
    <mergeCell ref="F26:F27"/>
    <mergeCell ref="L26:L27"/>
    <mergeCell ref="M26:M27"/>
    <mergeCell ref="N26:N27"/>
    <mergeCell ref="A24:A25"/>
    <mergeCell ref="B24:B25"/>
    <mergeCell ref="C24:C25"/>
    <mergeCell ref="L24:L25"/>
    <mergeCell ref="M24:M25"/>
    <mergeCell ref="N24:N25"/>
    <mergeCell ref="A19:A20"/>
    <mergeCell ref="B19:B20"/>
    <mergeCell ref="C19:C20"/>
    <mergeCell ref="D19:D20"/>
    <mergeCell ref="E19:E20"/>
    <mergeCell ref="Q19:Q20"/>
    <mergeCell ref="A22:A23"/>
    <mergeCell ref="B22:B23"/>
    <mergeCell ref="C22:C23"/>
    <mergeCell ref="D22:D23"/>
    <mergeCell ref="E22:E23"/>
    <mergeCell ref="F22:F23"/>
    <mergeCell ref="L22:L23"/>
    <mergeCell ref="M22:M23"/>
    <mergeCell ref="N22:N23"/>
    <mergeCell ref="F19:F20"/>
    <mergeCell ref="L19:L20"/>
    <mergeCell ref="M19:M20"/>
    <mergeCell ref="N19:N20"/>
    <mergeCell ref="O19:O20"/>
    <mergeCell ref="P19:P20"/>
    <mergeCell ref="O22:O23"/>
    <mergeCell ref="P22:P23"/>
    <mergeCell ref="Q22:Q23"/>
    <mergeCell ref="A17:A18"/>
    <mergeCell ref="B17:B18"/>
    <mergeCell ref="C17:C18"/>
    <mergeCell ref="L17:L18"/>
    <mergeCell ref="M17:M18"/>
    <mergeCell ref="N17:N18"/>
    <mergeCell ref="A15:A16"/>
    <mergeCell ref="B15:B16"/>
    <mergeCell ref="C15:C16"/>
    <mergeCell ref="L15:L16"/>
    <mergeCell ref="T11:T14"/>
    <mergeCell ref="A13:A14"/>
    <mergeCell ref="B13:B14"/>
    <mergeCell ref="C13:C14"/>
    <mergeCell ref="D13:D14"/>
    <mergeCell ref="E13:E14"/>
    <mergeCell ref="F13:F14"/>
    <mergeCell ref="L13:L14"/>
    <mergeCell ref="M13:M14"/>
    <mergeCell ref="I11:I14"/>
    <mergeCell ref="L11:L12"/>
    <mergeCell ref="M11:M12"/>
    <mergeCell ref="N11:N12"/>
    <mergeCell ref="O11:O12"/>
    <mergeCell ref="P11:P12"/>
    <mergeCell ref="N13:N14"/>
    <mergeCell ref="O13:O14"/>
    <mergeCell ref="P13:P14"/>
    <mergeCell ref="A11:A12"/>
    <mergeCell ref="B11:B12"/>
    <mergeCell ref="C11:C12"/>
    <mergeCell ref="D11:D12"/>
    <mergeCell ref="Q13:Q14"/>
    <mergeCell ref="F11:F12"/>
    <mergeCell ref="Q11:Q12"/>
    <mergeCell ref="E11:E12"/>
    <mergeCell ref="D15:F16"/>
    <mergeCell ref="L7:L8"/>
    <mergeCell ref="M7:M8"/>
    <mergeCell ref="N7:N8"/>
    <mergeCell ref="A7:A8"/>
    <mergeCell ref="B7:B8"/>
    <mergeCell ref="C7:C8"/>
    <mergeCell ref="D7:F8"/>
    <mergeCell ref="L9:L10"/>
    <mergeCell ref="M9:M10"/>
    <mergeCell ref="N9:N10"/>
    <mergeCell ref="M15:M16"/>
    <mergeCell ref="N15:N16"/>
    <mergeCell ref="A9:A10"/>
    <mergeCell ref="B9:B10"/>
    <mergeCell ref="C9:C10"/>
    <mergeCell ref="D9:D10"/>
    <mergeCell ref="E9:E10"/>
    <mergeCell ref="F9:F10"/>
    <mergeCell ref="O7:Q8"/>
    <mergeCell ref="O9:Q10"/>
    <mergeCell ref="O15:Q16"/>
    <mergeCell ref="L5:L6"/>
    <mergeCell ref="M5:M6"/>
    <mergeCell ref="N5:N6"/>
    <mergeCell ref="O5:O6"/>
    <mergeCell ref="P5:P6"/>
    <mergeCell ref="Q5:Q6"/>
    <mergeCell ref="A3:E3"/>
    <mergeCell ref="L3:P3"/>
    <mergeCell ref="A5:A6"/>
    <mergeCell ref="B5:B6"/>
    <mergeCell ref="C5:C6"/>
    <mergeCell ref="D5:D6"/>
    <mergeCell ref="E5:E6"/>
    <mergeCell ref="F5:F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46</vt:i4>
      </vt:variant>
      <vt:variant>
        <vt:lpstr>名前付き一覧</vt:lpstr>
      </vt:variant>
      <vt:variant>
        <vt:i4>6</vt:i4>
      </vt:variant>
    </vt:vector>
  </HeadingPairs>
  <TitlesOfParts>
    <vt:vector size="52" baseType="lpstr">
      <vt:lpstr>18BS</vt:lpstr>
      <vt:lpstr>表紙</vt:lpstr>
      <vt:lpstr>役員</vt:lpstr>
      <vt:lpstr>日程</vt:lpstr>
      <vt:lpstr>注意事項</vt:lpstr>
      <vt:lpstr>服装補足注意</vt:lpstr>
      <vt:lpstr>Jr憲章</vt:lpstr>
      <vt:lpstr>シード順位</vt:lpstr>
      <vt:lpstr>18BS予選</vt:lpstr>
      <vt:lpstr>18BS本戦</vt:lpstr>
      <vt:lpstr>18BD</vt:lpstr>
      <vt:lpstr>18BD予選</vt:lpstr>
      <vt:lpstr>18BD本戦</vt:lpstr>
      <vt:lpstr>18GS</vt:lpstr>
      <vt:lpstr>18GS本戦</vt:lpstr>
      <vt:lpstr>18GD</vt:lpstr>
      <vt:lpstr>18GD本戦</vt:lpstr>
      <vt:lpstr>16BS</vt:lpstr>
      <vt:lpstr>16BS予選</vt:lpstr>
      <vt:lpstr>16BS本戦</vt:lpstr>
      <vt:lpstr>16BD</vt:lpstr>
      <vt:lpstr>16BD予選</vt:lpstr>
      <vt:lpstr>16BD本戦</vt:lpstr>
      <vt:lpstr>16GS</vt:lpstr>
      <vt:lpstr>16GS本戦</vt:lpstr>
      <vt:lpstr>16GD</vt:lpstr>
      <vt:lpstr>16GD本戦</vt:lpstr>
      <vt:lpstr>14BS</vt:lpstr>
      <vt:lpstr>14BS予選</vt:lpstr>
      <vt:lpstr>14BS本戦</vt:lpstr>
      <vt:lpstr>14BD</vt:lpstr>
      <vt:lpstr>14BD予選</vt:lpstr>
      <vt:lpstr>14BD本戦</vt:lpstr>
      <vt:lpstr>14GS</vt:lpstr>
      <vt:lpstr>14GS本戦</vt:lpstr>
      <vt:lpstr>14GD</vt:lpstr>
      <vt:lpstr>14GD本戦</vt:lpstr>
      <vt:lpstr>12BS</vt:lpstr>
      <vt:lpstr>12BS予選</vt:lpstr>
      <vt:lpstr>12BS本戦</vt:lpstr>
      <vt:lpstr>12BD</vt:lpstr>
      <vt:lpstr>12BD本戦</vt:lpstr>
      <vt:lpstr>12GS</vt:lpstr>
      <vt:lpstr>12GS本戦</vt:lpstr>
      <vt:lpstr>12GD</vt:lpstr>
      <vt:lpstr>12GD本戦</vt:lpstr>
      <vt:lpstr>Jr憲章!Print_Area</vt:lpstr>
      <vt:lpstr>シード順位!Print_Area</vt:lpstr>
      <vt:lpstr>注意事項!Print_Area</vt:lpstr>
      <vt:lpstr>表紙!Print_Area</vt:lpstr>
      <vt:lpstr>服装補足注意!Print_Area</vt:lpstr>
      <vt:lpstr>役員!Print_Area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taiikukan</dc:creator>
  <cp:lastModifiedBy>jumpei</cp:lastModifiedBy>
  <cp:lastPrinted>2016-02-13T01:55:29Z</cp:lastPrinted>
  <dcterms:created xsi:type="dcterms:W3CDTF">2016-02-01T05:53:07Z</dcterms:created>
  <dcterms:modified xsi:type="dcterms:W3CDTF">2016-03-04T02:54:41Z</dcterms:modified>
</cp:coreProperties>
</file>